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01 - Servidor CLT-RGT\Dropbox\01 - Servidor CLT-RGT\Analise de processos\Limpeza e jardinagem\"/>
    </mc:Choice>
  </mc:AlternateContent>
  <bookViews>
    <workbookView xWindow="0" yWindow="0" windowWidth="28800" windowHeight="10230"/>
  </bookViews>
  <sheets>
    <sheet name="Aux. de limpeza" sheetId="3" r:id="rId1"/>
    <sheet name="Aux de Limpeza- Insalubre" sheetId="4" r:id="rId2"/>
    <sheet name="Líder" sheetId="13" r:id="rId3"/>
    <sheet name="Jardineiro" sheetId="14" r:id="rId4"/>
    <sheet name="Materiais" sheetId="9" r:id="rId5"/>
    <sheet name="Materiais Jardim" sheetId="12" r:id="rId6"/>
    <sheet name="Equipamentos" sheetId="10" r:id="rId7"/>
    <sheet name="Uniformes e EPI " sheetId="11" r:id="rId8"/>
    <sheet name="Quadro de resumo" sheetId="8" r:id="rId9"/>
  </sheets>
  <calcPr calcId="162913"/>
</workbook>
</file>

<file path=xl/calcChain.xml><?xml version="1.0" encoding="utf-8"?>
<calcChain xmlns="http://schemas.openxmlformats.org/spreadsheetml/2006/main">
  <c r="C82" i="4" l="1"/>
  <c r="C81" i="4"/>
  <c r="C78" i="4"/>
  <c r="C77" i="4"/>
  <c r="C36" i="4"/>
  <c r="C82" i="13"/>
  <c r="C81" i="13"/>
  <c r="C78" i="13"/>
  <c r="C77" i="13"/>
  <c r="G24" i="12"/>
  <c r="C78" i="14"/>
  <c r="C77" i="14"/>
  <c r="K38" i="9"/>
  <c r="K37" i="9"/>
  <c r="J38" i="9"/>
  <c r="J37" i="9"/>
  <c r="I38" i="9"/>
  <c r="I37" i="9"/>
  <c r="F2" i="10"/>
  <c r="C78" i="3"/>
  <c r="C82" i="3"/>
  <c r="C77" i="3"/>
  <c r="D9" i="11" l="1"/>
  <c r="D11" i="11" s="1"/>
  <c r="D15" i="11"/>
  <c r="D17" i="11" s="1"/>
  <c r="M106" i="8" l="1"/>
  <c r="F8" i="10" l="1"/>
  <c r="G8" i="10" s="1"/>
  <c r="F12" i="10"/>
  <c r="G12" i="10" s="1"/>
  <c r="F11" i="10"/>
  <c r="G11" i="10" s="1"/>
  <c r="F10" i="10"/>
  <c r="G10" i="10" s="1"/>
  <c r="F7" i="10"/>
  <c r="G7" i="10" s="1"/>
  <c r="F6" i="10"/>
  <c r="G6" i="10" s="1"/>
  <c r="F5" i="10"/>
  <c r="G5" i="10" s="1"/>
  <c r="F4" i="10"/>
  <c r="G4" i="10" s="1"/>
  <c r="F3" i="10"/>
  <c r="G3" i="10" s="1"/>
  <c r="G2" i="10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A3" i="11"/>
  <c r="D3" i="11" s="1"/>
  <c r="D4" i="11" s="1"/>
  <c r="D5" i="11" s="1"/>
  <c r="F9" i="10" l="1"/>
  <c r="G9" i="10" s="1"/>
  <c r="F7" i="12" l="1"/>
  <c r="F6" i="12"/>
  <c r="F5" i="12"/>
  <c r="F4" i="12"/>
  <c r="F3" i="12"/>
  <c r="F2" i="12"/>
  <c r="F47" i="9" l="1"/>
  <c r="F46" i="9"/>
  <c r="F45" i="9"/>
  <c r="F44" i="9"/>
  <c r="F43" i="9"/>
  <c r="F42" i="9"/>
  <c r="F41" i="9"/>
  <c r="F40" i="9"/>
  <c r="F39" i="9"/>
  <c r="F38" i="9"/>
  <c r="F37" i="9"/>
  <c r="F10" i="9" l="1"/>
  <c r="G10" i="9" s="1"/>
  <c r="F9" i="9"/>
  <c r="G9" i="9" s="1"/>
  <c r="F8" i="9"/>
  <c r="G8" i="9" s="1"/>
  <c r="F7" i="9"/>
  <c r="G7" i="9" s="1"/>
  <c r="F6" i="9"/>
  <c r="G6" i="9" s="1"/>
  <c r="F5" i="9"/>
  <c r="G5" i="9" s="1"/>
  <c r="F4" i="9"/>
  <c r="G4" i="9" s="1"/>
  <c r="F3" i="9"/>
  <c r="G3" i="9" s="1"/>
  <c r="F2" i="9"/>
  <c r="G2" i="9" s="1"/>
  <c r="F31" i="9"/>
  <c r="G31" i="9" s="1"/>
  <c r="F30" i="9"/>
  <c r="G30" i="9" s="1"/>
  <c r="F29" i="9"/>
  <c r="G29" i="9" s="1"/>
  <c r="F28" i="9"/>
  <c r="G28" i="9" s="1"/>
  <c r="F27" i="9"/>
  <c r="G27" i="9" s="1"/>
  <c r="F26" i="9"/>
  <c r="G26" i="9" s="1"/>
  <c r="F25" i="9"/>
  <c r="G25" i="9" s="1"/>
  <c r="F24" i="9"/>
  <c r="G24" i="9" s="1"/>
  <c r="F23" i="9"/>
  <c r="G23" i="9" s="1"/>
  <c r="F22" i="9"/>
  <c r="G22" i="9" s="1"/>
  <c r="F21" i="9"/>
  <c r="G21" i="9" s="1"/>
  <c r="F20" i="9"/>
  <c r="G20" i="9" s="1"/>
  <c r="F19" i="9"/>
  <c r="G19" i="9" s="1"/>
  <c r="F18" i="9"/>
  <c r="G18" i="9" s="1"/>
  <c r="F17" i="9"/>
  <c r="G17" i="9" s="1"/>
  <c r="F16" i="9"/>
  <c r="G16" i="9" s="1"/>
  <c r="F15" i="9"/>
  <c r="G15" i="9" s="1"/>
  <c r="F14" i="9"/>
  <c r="G14" i="9" s="1"/>
  <c r="F13" i="9"/>
  <c r="G13" i="9" s="1"/>
  <c r="F12" i="9"/>
  <c r="G12" i="9" s="1"/>
  <c r="F11" i="9"/>
  <c r="G11" i="9" s="1"/>
  <c r="G32" i="9" l="1"/>
  <c r="G33" i="9" s="1"/>
  <c r="G23" i="12"/>
  <c r="C36" i="14"/>
  <c r="C40" i="14" s="1"/>
  <c r="C42" i="14" s="1"/>
  <c r="C152" i="14"/>
  <c r="C127" i="14"/>
  <c r="C134" i="14" s="1"/>
  <c r="C71" i="14"/>
  <c r="C152" i="13"/>
  <c r="C134" i="13"/>
  <c r="C127" i="13"/>
  <c r="C71" i="13"/>
  <c r="C40" i="13"/>
  <c r="C71" i="4"/>
  <c r="C40" i="4"/>
  <c r="C42" i="4" s="1"/>
  <c r="D68" i="4" s="1"/>
  <c r="C52" i="4" l="1"/>
  <c r="C113" i="4"/>
  <c r="C116" i="4"/>
  <c r="C117" i="4"/>
  <c r="C98" i="4"/>
  <c r="C114" i="4"/>
  <c r="C115" i="4"/>
  <c r="C163" i="4"/>
  <c r="C117" i="14"/>
  <c r="C51" i="14"/>
  <c r="C114" i="14"/>
  <c r="C98" i="14"/>
  <c r="C99" i="14" s="1"/>
  <c r="C52" i="14"/>
  <c r="C103" i="14"/>
  <c r="C115" i="14"/>
  <c r="C100" i="14"/>
  <c r="C116" i="14"/>
  <c r="C50" i="14"/>
  <c r="C83" i="14"/>
  <c r="C91" i="14" s="1"/>
  <c r="C101" i="14"/>
  <c r="C102" i="14" s="1"/>
  <c r="C113" i="14"/>
  <c r="C116" i="13"/>
  <c r="C100" i="13"/>
  <c r="C42" i="13"/>
  <c r="C163" i="13" s="1"/>
  <c r="C115" i="13"/>
  <c r="C103" i="13"/>
  <c r="C52" i="13"/>
  <c r="C114" i="13"/>
  <c r="C98" i="13"/>
  <c r="C51" i="13"/>
  <c r="C117" i="13"/>
  <c r="C113" i="13"/>
  <c r="C101" i="13"/>
  <c r="C102" i="13" s="1"/>
  <c r="C83" i="13"/>
  <c r="C91" i="13" s="1"/>
  <c r="C50" i="13"/>
  <c r="C53" i="13" s="1"/>
  <c r="D65" i="4"/>
  <c r="D69" i="4"/>
  <c r="C101" i="4"/>
  <c r="C102" i="4" s="1"/>
  <c r="D70" i="4"/>
  <c r="C103" i="4"/>
  <c r="C50" i="4"/>
  <c r="D63" i="4"/>
  <c r="D67" i="4"/>
  <c r="D66" i="4"/>
  <c r="C51" i="4"/>
  <c r="D64" i="4"/>
  <c r="C83" i="4"/>
  <c r="C91" i="4" s="1"/>
  <c r="C100" i="4"/>
  <c r="C99" i="4"/>
  <c r="C120" i="4" l="1"/>
  <c r="C133" i="4" s="1"/>
  <c r="C120" i="13"/>
  <c r="C133" i="13" s="1"/>
  <c r="C135" i="13" s="1"/>
  <c r="C166" i="13" s="1"/>
  <c r="C53" i="4"/>
  <c r="C54" i="4" s="1"/>
  <c r="C55" i="4" s="1"/>
  <c r="C89" i="4" s="1"/>
  <c r="C104" i="14"/>
  <c r="C165" i="14" s="1"/>
  <c r="D69" i="14"/>
  <c r="D65" i="14"/>
  <c r="D68" i="14"/>
  <c r="D64" i="14"/>
  <c r="D67" i="14"/>
  <c r="D63" i="14"/>
  <c r="C163" i="14"/>
  <c r="D70" i="14"/>
  <c r="D66" i="14"/>
  <c r="C53" i="14"/>
  <c r="C120" i="14"/>
  <c r="C133" i="14" s="1"/>
  <c r="C135" i="14" s="1"/>
  <c r="C166" i="14" s="1"/>
  <c r="C99" i="13"/>
  <c r="C104" i="13" s="1"/>
  <c r="C165" i="13" s="1"/>
  <c r="D68" i="13"/>
  <c r="D64" i="13"/>
  <c r="D67" i="13"/>
  <c r="D63" i="13"/>
  <c r="D70" i="13"/>
  <c r="D66" i="13"/>
  <c r="D69" i="13"/>
  <c r="D65" i="13"/>
  <c r="C54" i="13"/>
  <c r="C55" i="13" s="1"/>
  <c r="C89" i="13" s="1"/>
  <c r="C104" i="4"/>
  <c r="D71" i="4"/>
  <c r="C54" i="14" l="1"/>
  <c r="C55" i="14" s="1"/>
  <c r="C89" i="14" s="1"/>
  <c r="D71" i="14"/>
  <c r="C90" i="14" s="1"/>
  <c r="D71" i="13"/>
  <c r="C90" i="13" s="1"/>
  <c r="C92" i="13" s="1"/>
  <c r="C164" i="13" s="1"/>
  <c r="C92" i="14" l="1"/>
  <c r="C164" i="14" s="1"/>
  <c r="C40" i="3" l="1"/>
  <c r="C117" i="3" l="1"/>
  <c r="C115" i="3"/>
  <c r="C101" i="3"/>
  <c r="C113" i="3"/>
  <c r="C100" i="3"/>
  <c r="C116" i="3"/>
  <c r="C103" i="3"/>
  <c r="C98" i="3"/>
  <c r="C114" i="3"/>
  <c r="C52" i="3"/>
  <c r="C42" i="3"/>
  <c r="C50" i="3"/>
  <c r="C51" i="3"/>
  <c r="G38" i="9"/>
  <c r="G37" i="9"/>
  <c r="C72" i="8"/>
  <c r="G12" i="12"/>
  <c r="G13" i="12"/>
  <c r="G14" i="12"/>
  <c r="G15" i="12"/>
  <c r="G16" i="12"/>
  <c r="G17" i="12"/>
  <c r="G18" i="12"/>
  <c r="G19" i="12"/>
  <c r="G20" i="12"/>
  <c r="G21" i="12"/>
  <c r="G22" i="12"/>
  <c r="G11" i="12"/>
  <c r="G7" i="12"/>
  <c r="G6" i="12"/>
  <c r="G5" i="12"/>
  <c r="G4" i="12"/>
  <c r="G3" i="12"/>
  <c r="G2" i="12"/>
  <c r="G47" i="9"/>
  <c r="G46" i="9"/>
  <c r="G45" i="9"/>
  <c r="G44" i="9"/>
  <c r="G42" i="9"/>
  <c r="G41" i="9"/>
  <c r="G40" i="9"/>
  <c r="G39" i="9"/>
  <c r="G43" i="9"/>
  <c r="C53" i="3" l="1"/>
  <c r="C99" i="3"/>
  <c r="C120" i="3"/>
  <c r="G8" i="12"/>
  <c r="C142" i="14" s="1"/>
  <c r="G13" i="10"/>
  <c r="G14" i="10" s="1"/>
  <c r="C143" i="3" s="1"/>
  <c r="G25" i="12"/>
  <c r="C143" i="14" s="1"/>
  <c r="G48" i="9"/>
  <c r="C143" i="13" l="1"/>
  <c r="C143" i="4"/>
  <c r="G49" i="9"/>
  <c r="C142" i="3" s="1"/>
  <c r="C31" i="8"/>
  <c r="C61" i="8"/>
  <c r="C86" i="8"/>
  <c r="E87" i="8"/>
  <c r="C91" i="8" s="1"/>
  <c r="C142" i="4" l="1"/>
  <c r="C142" i="13"/>
  <c r="C152" i="4"/>
  <c r="C141" i="14" l="1"/>
  <c r="C145" i="14" s="1"/>
  <c r="C167" i="14" s="1"/>
  <c r="C168" i="14" s="1"/>
  <c r="D151" i="14" s="1"/>
  <c r="C141" i="13"/>
  <c r="C145" i="13" s="1"/>
  <c r="C167" i="13" s="1"/>
  <c r="C168" i="13" s="1"/>
  <c r="C141" i="4"/>
  <c r="C141" i="3"/>
  <c r="C145" i="3" s="1"/>
  <c r="D151" i="13" l="1"/>
  <c r="D152" i="14"/>
  <c r="C170" i="14" s="1"/>
  <c r="D152" i="13" l="1"/>
  <c r="C170" i="13" s="1"/>
  <c r="C13" i="8"/>
  <c r="D156" i="14"/>
  <c r="D155" i="14"/>
  <c r="D154" i="14"/>
  <c r="C71" i="3"/>
  <c r="C54" i="3" s="1"/>
  <c r="C55" i="3" s="1"/>
  <c r="C89" i="3" s="1"/>
  <c r="C167" i="3"/>
  <c r="D155" i="13" l="1"/>
  <c r="D154" i="13"/>
  <c r="D156" i="13"/>
  <c r="C14" i="8"/>
  <c r="D157" i="14"/>
  <c r="C169" i="14" s="1"/>
  <c r="C83" i="3"/>
  <c r="C91" i="3" s="1"/>
  <c r="C102" i="3"/>
  <c r="C104" i="3" s="1"/>
  <c r="D68" i="3"/>
  <c r="D66" i="3"/>
  <c r="D64" i="3"/>
  <c r="D69" i="3"/>
  <c r="D67" i="3"/>
  <c r="C127" i="3"/>
  <c r="C134" i="3" s="1"/>
  <c r="D70" i="3"/>
  <c r="D63" i="3"/>
  <c r="C163" i="3"/>
  <c r="D65" i="3"/>
  <c r="C145" i="4"/>
  <c r="C167" i="4" s="1"/>
  <c r="D157" i="13" l="1"/>
  <c r="C169" i="13" s="1"/>
  <c r="D71" i="3"/>
  <c r="C90" i="3" s="1"/>
  <c r="C92" i="3" s="1"/>
  <c r="C133" i="3"/>
  <c r="C165" i="3"/>
  <c r="C127" i="4"/>
  <c r="C134" i="4" s="1"/>
  <c r="C135" i="3" l="1"/>
  <c r="C166" i="3" s="1"/>
  <c r="C164" i="3"/>
  <c r="C90" i="4"/>
  <c r="C165" i="4"/>
  <c r="C135" i="4"/>
  <c r="C166" i="4" s="1"/>
  <c r="C168" i="3" l="1"/>
  <c r="D151" i="3" s="1"/>
  <c r="C92" i="4"/>
  <c r="C164" i="4" s="1"/>
  <c r="C168" i="4" s="1"/>
  <c r="D152" i="3" l="1"/>
  <c r="C170" i="3" s="1"/>
  <c r="D151" i="4"/>
  <c r="C11" i="8" l="1"/>
  <c r="E11" i="8" s="1"/>
  <c r="G11" i="8" s="1"/>
  <c r="D156" i="3"/>
  <c r="D155" i="3"/>
  <c r="D154" i="3"/>
  <c r="D152" i="4"/>
  <c r="C170" i="4" s="1"/>
  <c r="C12" i="8" l="1"/>
  <c r="E40" i="8" s="1"/>
  <c r="G40" i="8" s="1"/>
  <c r="D156" i="4"/>
  <c r="D155" i="4"/>
  <c r="D154" i="4"/>
  <c r="E91" i="8"/>
  <c r="G91" i="8" s="1"/>
  <c r="D157" i="3"/>
  <c r="C169" i="3" s="1"/>
  <c r="E30" i="8"/>
  <c r="E50" i="8" s="1"/>
  <c r="G50" i="8" s="1"/>
  <c r="E86" i="8"/>
  <c r="E28" i="8"/>
  <c r="E14" i="8"/>
  <c r="G14" i="8" s="1"/>
  <c r="E13" i="8"/>
  <c r="G13" i="8" s="1"/>
  <c r="F105" i="8" s="1"/>
  <c r="E12" i="8" l="1"/>
  <c r="G12" i="8" s="1"/>
  <c r="G15" i="8" s="1"/>
  <c r="G18" i="8" s="1"/>
  <c r="G19" i="8" s="1"/>
  <c r="E60" i="8"/>
  <c r="G60" i="8" s="1"/>
  <c r="D157" i="4"/>
  <c r="C169" i="4" s="1"/>
  <c r="G30" i="8"/>
  <c r="G28" i="8"/>
  <c r="E38" i="8"/>
  <c r="E58" i="8"/>
  <c r="G86" i="8"/>
  <c r="G92" i="8" s="1"/>
  <c r="C103" i="8" s="1"/>
  <c r="F103" i="8" s="1"/>
  <c r="E71" i="8" l="1"/>
  <c r="G71" i="8" s="1"/>
  <c r="G32" i="8"/>
  <c r="C98" i="8" s="1"/>
  <c r="F98" i="8" s="1"/>
  <c r="G58" i="8"/>
  <c r="G62" i="8" s="1"/>
  <c r="C101" i="8" s="1"/>
  <c r="F101" i="8" s="1"/>
  <c r="E69" i="8"/>
  <c r="G69" i="8" s="1"/>
  <c r="G38" i="8"/>
  <c r="G42" i="8" s="1"/>
  <c r="C99" i="8" s="1"/>
  <c r="F99" i="8" s="1"/>
  <c r="E48" i="8"/>
  <c r="G48" i="8" s="1"/>
  <c r="G52" i="8" s="1"/>
  <c r="C100" i="8" s="1"/>
  <c r="F100" i="8" s="1"/>
  <c r="G73" i="8" l="1"/>
  <c r="C102" i="8" s="1"/>
  <c r="F102" i="8" s="1"/>
  <c r="F104" i="8" s="1"/>
  <c r="F106" i="8" s="1"/>
  <c r="F107" i="8" s="1"/>
</calcChain>
</file>

<file path=xl/sharedStrings.xml><?xml version="1.0" encoding="utf-8"?>
<sst xmlns="http://schemas.openxmlformats.org/spreadsheetml/2006/main" count="1234" uniqueCount="341">
  <si>
    <t>Adicional Noturno</t>
  </si>
  <si>
    <t>Total</t>
  </si>
  <si>
    <t>SEBRAE</t>
  </si>
  <si>
    <t>INCRA</t>
  </si>
  <si>
    <t>FGTS</t>
  </si>
  <si>
    <t>TOTAL</t>
  </si>
  <si>
    <t>Insumos Diversos</t>
  </si>
  <si>
    <t>Custos Indiretos, Tributos e Lucro</t>
  </si>
  <si>
    <t>Custos Indiretos</t>
  </si>
  <si>
    <t>Tributos</t>
  </si>
  <si>
    <t>Lucro</t>
  </si>
  <si>
    <t>Descrição</t>
  </si>
  <si>
    <t>Módulo 1 - Composição da Remuneração</t>
  </si>
  <si>
    <t>Composição da Remuneração</t>
  </si>
  <si>
    <t>Valor (R$)</t>
  </si>
  <si>
    <t>A</t>
  </si>
  <si>
    <t>Salário-Base</t>
  </si>
  <si>
    <t>B</t>
  </si>
  <si>
    <t>Adicional de Periculosidade</t>
  </si>
  <si>
    <t>C</t>
  </si>
  <si>
    <t>Adicional de Insalubridade</t>
  </si>
  <si>
    <t>D</t>
  </si>
  <si>
    <t>E</t>
  </si>
  <si>
    <t>Adicional de Hora Noturna Reduzida</t>
  </si>
  <si>
    <t>F</t>
  </si>
  <si>
    <t>G</t>
  </si>
  <si>
    <t>Outros (especificar)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</si>
  <si>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</si>
  <si>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</si>
  <si>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</si>
  <si>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</si>
  <si>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</si>
  <si>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</si>
  <si>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</si>
  <si>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</si>
  <si>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</si>
  <si>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</si>
  <si>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</si>
  <si>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SAT</t>
  </si>
  <si>
    <t>SESC ou SESI</t>
  </si>
  <si>
    <t>SENAI - SENAC</t>
  </si>
  <si>
    <t>H</t>
  </si>
  <si>
    <t xml:space="preserve">Total 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</si>
  <si>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</si>
  <si>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</si>
  <si>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</si>
  <si>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</si>
  <si>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</si>
  <si>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</si>
  <si>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</si>
  <si>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</si>
  <si>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</si>
  <si>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</si>
  <si>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</si>
  <si>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</si>
  <si>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</si>
  <si>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</si>
  <si>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</si>
  <si>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Módulo 4 - Custo de Reposição do Profissional Ausente</t>
  </si>
  <si>
    <t>Submódulo 4.1 - Ausências Legais</t>
  </si>
  <si>
    <t>4.1</t>
  </si>
  <si>
    <t>Ausências Legais</t>
  </si>
  <si>
    <t>Submódulo 4.2 - Intrajornada</t>
  </si>
  <si>
    <t>4.2</t>
  </si>
  <si>
    <t>Intrajornada</t>
  </si>
  <si>
    <t>Quadro-Resumo do Módulo 4 - Custo de Reposição do Profissional Ausente</t>
  </si>
  <si>
    <t>Custo de Reposição do Profissional Ausente</t>
  </si>
  <si>
    <t>Módulo 5 - Insumos Diversos</t>
  </si>
  <si>
    <t>Uniformes</t>
  </si>
  <si>
    <t>Materiais</t>
  </si>
  <si>
    <t>Equipamentos</t>
  </si>
  <si>
    <t>Módulo 6 - Custos Indiretos, Tributos e Lucro</t>
  </si>
  <si>
    <t>2. QUADRO-RESUMO DO CUSTO POR EMPREGADO</t>
  </si>
  <si>
    <t>Mão de obra vinculada à execução contratual (valor por empregado)</t>
  </si>
  <si>
    <t>Subtotal (A + B +C+ D+E)</t>
  </si>
  <si>
    <t>Módulo 6 – Custos Indiretos, Tributos e Lucro</t>
  </si>
  <si>
    <t xml:space="preserve">Valor Total por Empregado </t>
  </si>
  <si>
    <t>PLANILHA DE CUSTOS E FORMAÇÃO DE PREÇOS</t>
  </si>
  <si>
    <t>MODELO PARA A CONSOLIDAÇÃO E APRESENTAÇÃO DE PROPOSTAS</t>
  </si>
  <si>
    <t>Intervalo para repouso e alimentação</t>
  </si>
  <si>
    <t>Cesta Básica</t>
  </si>
  <si>
    <t>Assistencia Social Familiar</t>
  </si>
  <si>
    <t>AUX. DE LIMPEZA</t>
  </si>
  <si>
    <t>Discriminação dos serviços</t>
  </si>
  <si>
    <t xml:space="preserve">Data da apresentação da proposta </t>
  </si>
  <si>
    <t>Municipio/UF</t>
  </si>
  <si>
    <t>Ano do acordo,  Convenção ou Dissidio Coletivo</t>
  </si>
  <si>
    <t>Numero de meses de execução contratual</t>
  </si>
  <si>
    <t>Identificação dos serviços</t>
  </si>
  <si>
    <t>Tipo de serviço</t>
  </si>
  <si>
    <t>Unidade de medida</t>
  </si>
  <si>
    <t>Mão de obra</t>
  </si>
  <si>
    <t>Dados para composição dos custos referente a mão de obra</t>
  </si>
  <si>
    <t>Classificação Brasileira de Ocupação (CBO)</t>
  </si>
  <si>
    <t>Salário normativo da categoria profissional</t>
  </si>
  <si>
    <t>Categoria profissional</t>
  </si>
  <si>
    <t>Data base da categoria</t>
  </si>
  <si>
    <t>Valor proposto por empregado</t>
  </si>
  <si>
    <t>Qtde de empregados por posto</t>
  </si>
  <si>
    <t>Valor proposto por posto</t>
  </si>
  <si>
    <t>Qtde</t>
  </si>
  <si>
    <t>Valor total do serviço</t>
  </si>
  <si>
    <t>(A)</t>
  </si>
  <si>
    <t>(B)</t>
  </si>
  <si>
    <t>(C)</t>
  </si>
  <si>
    <t>(D) = (B x C)</t>
  </si>
  <si>
    <t>de postos</t>
  </si>
  <si>
    <t>(F) = (D x E)</t>
  </si>
  <si>
    <t>(E)</t>
  </si>
  <si>
    <t>I</t>
  </si>
  <si>
    <t>Serviço 1 (AUX. DE LIMPEZA)</t>
  </si>
  <si>
    <t>II</t>
  </si>
  <si>
    <t>III</t>
  </si>
  <si>
    <t>VALOR MENSAL DOS SERVIÇOS (I + II + III + ...)</t>
  </si>
  <si>
    <t>Valor Global da Proposta</t>
  </si>
  <si>
    <t xml:space="preserve">A </t>
  </si>
  <si>
    <t>Valor mensal do serviço</t>
  </si>
  <si>
    <t>Valor global da proposta</t>
  </si>
  <si>
    <t>ANEXO III-F – Complemento dos serviços de limpeza e conservação</t>
  </si>
  <si>
    <t>I - PREÇO MENSAL UNITÁRIO POR M²</t>
  </si>
  <si>
    <t>ÁREA INTERNA</t>
  </si>
  <si>
    <t>MÃO DE OBRA</t>
  </si>
  <si>
    <t>(1X2)</t>
  </si>
  <si>
    <t>PRODUTIVIDADE</t>
  </si>
  <si>
    <t>PREÇO HOMEM-MÊS</t>
  </si>
  <si>
    <t>SUBTOTAL</t>
  </si>
  <si>
    <t>(1/M²)</t>
  </si>
  <si>
    <t>(R$)</t>
  </si>
  <si>
    <t>(R$/M²</t>
  </si>
  <si>
    <t>SERVENTE</t>
  </si>
  <si>
    <t>ÁREA INTERNA- BANHEIROS</t>
  </si>
  <si>
    <t>ÁREA EXTERNA</t>
  </si>
  <si>
    <t>JORNADA DE TRABALHO NO MÊS (HORAS)</t>
  </si>
  <si>
    <t>(4X5)</t>
  </si>
  <si>
    <t>=(1x2x3)</t>
  </si>
  <si>
    <t>PREÇO HOMEM-MÊS (R$)</t>
  </si>
  <si>
    <t>SUBTOTAL (R$/M²)</t>
  </si>
  <si>
    <t>II - VALOR MENSAL DOS SERVIÇOS</t>
  </si>
  <si>
    <t>TIPO DE ÁREA</t>
  </si>
  <si>
    <t>PREÇO MENSAL UNITÁRIO</t>
  </si>
  <si>
    <t>ÁREA</t>
  </si>
  <si>
    <t>(R$/ M²)</t>
  </si>
  <si>
    <t>(M²)</t>
  </si>
  <si>
    <t>Área Interna</t>
  </si>
  <si>
    <t>Área Interna- Banheiros</t>
  </si>
  <si>
    <t>Área Externa</t>
  </si>
  <si>
    <t>TOTAL MENSAL</t>
  </si>
  <si>
    <t>TOTAL GLOBAL</t>
  </si>
  <si>
    <t>MESES</t>
  </si>
  <si>
    <t>Quadro-resumo – VALOR MENSAL DOS SERVIÇOS</t>
  </si>
  <si>
    <t>5143-20</t>
  </si>
  <si>
    <t>5143-05</t>
  </si>
  <si>
    <t xml:space="preserve">V </t>
  </si>
  <si>
    <t>Equipamentos/ Epis</t>
  </si>
  <si>
    <t>__________________________________________</t>
  </si>
  <si>
    <t>Proteção social- Assistência médica</t>
  </si>
  <si>
    <t xml:space="preserve">Nº Processo: </t>
  </si>
  <si>
    <t xml:space="preserve">Licitação Nº: </t>
  </si>
  <si>
    <t>UNIFORMES</t>
  </si>
  <si>
    <t>Quantidade</t>
  </si>
  <si>
    <t>Valor unitário</t>
  </si>
  <si>
    <t>conjuntos completos</t>
  </si>
  <si>
    <t>TOTAL MENSAL POR FUNCIONÁRIO</t>
  </si>
  <si>
    <t>Valor Anual</t>
  </si>
  <si>
    <r>
      <t>ESQUADRIA EXTERNA</t>
    </r>
    <r>
      <rPr>
        <sz val="12"/>
        <rFont val="Times New Roman"/>
        <family val="1"/>
      </rPr>
      <t xml:space="preserve"> - FACE INTERNA E EXTERNA</t>
    </r>
  </si>
  <si>
    <t>Esquadria externa- Face interna e externa</t>
  </si>
  <si>
    <t>FREQUANCIA NO SEMESTRE (horas)</t>
  </si>
  <si>
    <t>Serviço 4  (LIDER)</t>
  </si>
  <si>
    <t xml:space="preserve">TOTAL MENSAL </t>
  </si>
  <si>
    <t>LIDER</t>
  </si>
  <si>
    <t>AUXILIAR DE LIMPEZA</t>
  </si>
  <si>
    <t>JARDINEIRO</t>
  </si>
  <si>
    <t>Serviço 3 (JARDINEIRO)</t>
  </si>
  <si>
    <r>
      <rPr>
        <b/>
        <sz val="10"/>
        <color rgb="FF010101"/>
        <rFont val="Calibri Light"/>
        <family val="2"/>
        <scheme val="major"/>
      </rPr>
      <t>It</t>
    </r>
    <r>
      <rPr>
        <b/>
        <sz val="10"/>
        <color rgb="FF2D2D2D"/>
        <rFont val="Calibri Light"/>
        <family val="2"/>
        <scheme val="major"/>
      </rPr>
      <t>em</t>
    </r>
  </si>
  <si>
    <r>
      <rPr>
        <b/>
        <sz val="10"/>
        <color rgb="FF1A1A1A"/>
        <rFont val="Calibri Light"/>
        <family val="2"/>
        <scheme val="major"/>
      </rPr>
      <t>Descrição</t>
    </r>
  </si>
  <si>
    <r>
      <rPr>
        <b/>
        <sz val="10"/>
        <color rgb="FF1A1A1A"/>
        <rFont val="Calibri Light"/>
        <family val="2"/>
        <scheme val="major"/>
      </rPr>
      <t>Reposição
Estimado</t>
    </r>
  </si>
  <si>
    <r>
      <rPr>
        <sz val="10"/>
        <color rgb="FF3D3D3D"/>
        <rFont val="Calibri Light"/>
        <family val="2"/>
        <scheme val="major"/>
      </rPr>
      <t>Par</t>
    </r>
  </si>
  <si>
    <t>ESPANADOR  de teto</t>
  </si>
  <si>
    <t>LIMPA VIDROS</t>
  </si>
  <si>
    <t>RODO ESPECIAL LIMPEZA VIDROS</t>
  </si>
  <si>
    <t>SABÃO EM BARRA</t>
  </si>
  <si>
    <t>SACO DE LIXO 15 LITROS</t>
  </si>
  <si>
    <t>SACO DE LIXO 60 LITROS</t>
  </si>
  <si>
    <t>SACO DE LIXO SUPER REFORÇADO 100 LITROS</t>
  </si>
  <si>
    <t>SACO DE LIXO SUPER REFORÇADO 200 LITROS</t>
  </si>
  <si>
    <t>VASSOURA PIAÇAVA</t>
  </si>
  <si>
    <t>VASSOURA GARI</t>
  </si>
  <si>
    <r>
      <rPr>
        <sz val="10"/>
        <color rgb="FF2D2D2D"/>
        <rFont val="Calibri Light"/>
        <family val="2"/>
        <scheme val="major"/>
      </rPr>
      <t xml:space="preserve">Galão 5 </t>
    </r>
    <r>
      <rPr>
        <sz val="10"/>
        <color rgb="FF3D3D3D"/>
        <rFont val="Calibri Light"/>
        <family val="2"/>
        <scheme val="major"/>
      </rPr>
      <t>Litros</t>
    </r>
  </si>
  <si>
    <r>
      <rPr>
        <sz val="10"/>
        <color rgb="FF3D3D3D"/>
        <rFont val="Calibri Light"/>
        <family val="2"/>
        <scheme val="major"/>
      </rPr>
      <t>Mensal</t>
    </r>
  </si>
  <si>
    <r>
      <rPr>
        <sz val="10"/>
        <color rgb="FF1A1A1A"/>
        <rFont val="Calibri Light"/>
        <family val="2"/>
        <scheme val="major"/>
      </rPr>
      <t>Litro</t>
    </r>
  </si>
  <si>
    <r>
      <rPr>
        <sz val="10"/>
        <color rgb="FF3D3D3D"/>
        <rFont val="Calibri Light"/>
        <family val="2"/>
        <scheme val="major"/>
      </rPr>
      <t xml:space="preserve">Galão </t>
    </r>
    <r>
      <rPr>
        <sz val="10"/>
        <color rgb="FF2D2D2D"/>
        <rFont val="Calibri Light"/>
        <family val="2"/>
        <scheme val="major"/>
      </rPr>
      <t xml:space="preserve">5 </t>
    </r>
    <r>
      <rPr>
        <sz val="10"/>
        <color rgb="FF1A1A1A"/>
        <rFont val="Calibri Light"/>
        <family val="2"/>
        <scheme val="major"/>
      </rPr>
      <t>Lilros</t>
    </r>
  </si>
  <si>
    <r>
      <rPr>
        <sz val="10"/>
        <color rgb="FF3D3D3D"/>
        <rFont val="Calibri Light"/>
        <family val="2"/>
        <scheme val="major"/>
      </rPr>
      <t>Unidade</t>
    </r>
  </si>
  <si>
    <r>
      <rPr>
        <sz val="10"/>
        <color rgb="FF1A1A1A"/>
        <rFont val="Calibri Light"/>
        <family val="2"/>
        <scheme val="major"/>
      </rPr>
      <t>Trimestral</t>
    </r>
  </si>
  <si>
    <r>
      <rPr>
        <sz val="10"/>
        <color rgb="FF2D2D2D"/>
        <rFont val="Calibri Light"/>
        <family val="2"/>
        <scheme val="major"/>
      </rPr>
      <t>Trimestral</t>
    </r>
  </si>
  <si>
    <r>
      <rPr>
        <sz val="10"/>
        <color rgb="FF2D2D2D"/>
        <rFont val="Calibri Light"/>
        <family val="2"/>
        <scheme val="major"/>
      </rPr>
      <t xml:space="preserve">Desinfetante </t>
    </r>
    <r>
      <rPr>
        <sz val="10"/>
        <color rgb="FF1A1A1A"/>
        <rFont val="Calibri Light"/>
        <family val="2"/>
        <scheme val="major"/>
      </rPr>
      <t xml:space="preserve">de uso </t>
    </r>
    <r>
      <rPr>
        <sz val="10"/>
        <color rgb="FF3D3D3D"/>
        <rFont val="Calibri Light"/>
        <family val="2"/>
        <scheme val="major"/>
      </rPr>
      <t>gera</t>
    </r>
    <r>
      <rPr>
        <sz val="10"/>
        <color rgb="FF010101"/>
        <rFont val="Calibri Light"/>
        <family val="2"/>
        <scheme val="major"/>
      </rPr>
      <t>l</t>
    </r>
  </si>
  <si>
    <r>
      <rPr>
        <sz val="10"/>
        <color rgb="FF3D3D3D"/>
        <rFont val="Calibri Light"/>
        <family val="2"/>
        <scheme val="major"/>
      </rPr>
      <t xml:space="preserve">Galão 5 </t>
    </r>
    <r>
      <rPr>
        <sz val="10"/>
        <color rgb="FF2D2D2D"/>
        <rFont val="Calibri Light"/>
        <family val="2"/>
        <scheme val="major"/>
      </rPr>
      <t>Litros</t>
    </r>
  </si>
  <si>
    <r>
      <rPr>
        <sz val="10"/>
        <color rgb="FF1A1A1A"/>
        <rFont val="Calibri Light"/>
        <family val="2"/>
        <scheme val="major"/>
      </rPr>
      <t xml:space="preserve">Desinfetante para </t>
    </r>
    <r>
      <rPr>
        <sz val="10"/>
        <color rgb="FF2D2D2D"/>
        <rFont val="Calibri Light"/>
        <family val="2"/>
        <scheme val="major"/>
      </rPr>
      <t>banheiros</t>
    </r>
  </si>
  <si>
    <r>
      <rPr>
        <sz val="10"/>
        <color rgb="FF3D3D3D"/>
        <rFont val="Calibri Light"/>
        <family val="2"/>
        <scheme val="major"/>
      </rPr>
      <t xml:space="preserve">Galão </t>
    </r>
    <r>
      <rPr>
        <sz val="10"/>
        <color rgb="FF2D2D2D"/>
        <rFont val="Calibri Light"/>
        <family val="2"/>
        <scheme val="major"/>
      </rPr>
      <t xml:space="preserve">5 </t>
    </r>
    <r>
      <rPr>
        <sz val="10"/>
        <color rgb="FF1A1A1A"/>
        <rFont val="Calibri Light"/>
        <family val="2"/>
        <scheme val="major"/>
      </rPr>
      <t>Litros</t>
    </r>
  </si>
  <si>
    <r>
      <rPr>
        <sz val="10"/>
        <color rgb="FF2D2D2D"/>
        <rFont val="Calibri Light"/>
        <family val="2"/>
        <scheme val="major"/>
      </rPr>
      <t>Mensal</t>
    </r>
  </si>
  <si>
    <r>
      <rPr>
        <sz val="10"/>
        <color rgb="FF1A1A1A"/>
        <rFont val="Calibri Light"/>
        <family val="2"/>
        <scheme val="major"/>
      </rPr>
      <t xml:space="preserve">Desodorizador </t>
    </r>
    <r>
      <rPr>
        <sz val="10"/>
        <color rgb="FF2D2D2D"/>
        <rFont val="Calibri Light"/>
        <family val="2"/>
        <scheme val="major"/>
      </rPr>
      <t>de ar (</t>
    </r>
    <r>
      <rPr>
        <sz val="10"/>
        <color rgb="FF1A1A1A"/>
        <rFont val="Calibri Light"/>
        <family val="2"/>
        <scheme val="major"/>
      </rPr>
      <t>400 mi)</t>
    </r>
  </si>
  <si>
    <r>
      <rPr>
        <sz val="10"/>
        <color rgb="FF2D2D2D"/>
        <rFont val="Calibri Light"/>
        <family val="2"/>
        <scheme val="major"/>
      </rPr>
      <t>Unidade</t>
    </r>
  </si>
  <si>
    <r>
      <rPr>
        <sz val="10"/>
        <color rgb="FF2D2D2D"/>
        <rFont val="Calibri Light"/>
        <family val="2"/>
        <scheme val="major"/>
      </rPr>
      <t xml:space="preserve">Detergente neutro </t>
    </r>
    <r>
      <rPr>
        <sz val="10"/>
        <color rgb="FF1A1A1A"/>
        <rFont val="Calibri Light"/>
        <family val="2"/>
        <scheme val="major"/>
      </rPr>
      <t xml:space="preserve">líquido </t>
    </r>
    <r>
      <rPr>
        <sz val="10"/>
        <color rgb="FF3D3D3D"/>
        <rFont val="Calibri Light"/>
        <family val="2"/>
        <scheme val="major"/>
      </rPr>
      <t xml:space="preserve">alto </t>
    </r>
    <r>
      <rPr>
        <sz val="10"/>
        <color rgb="FF1A1A1A"/>
        <rFont val="Calibri Light"/>
        <family val="2"/>
        <scheme val="major"/>
      </rPr>
      <t>rendimento</t>
    </r>
  </si>
  <si>
    <r>
      <rPr>
        <sz val="10"/>
        <color rgb="FF1A1A1A"/>
        <rFont val="Calibri Light"/>
        <family val="2"/>
        <scheme val="major"/>
      </rPr>
      <t xml:space="preserve">Galão </t>
    </r>
    <r>
      <rPr>
        <sz val="10"/>
        <color rgb="FF2D2D2D"/>
        <rFont val="Calibri Light"/>
        <family val="2"/>
        <scheme val="major"/>
      </rPr>
      <t xml:space="preserve">5 </t>
    </r>
    <r>
      <rPr>
        <sz val="10"/>
        <color rgb="FF3D3D3D"/>
        <rFont val="Calibri Light"/>
        <family val="2"/>
        <scheme val="major"/>
      </rPr>
      <t>Litros</t>
    </r>
  </si>
  <si>
    <r>
      <rPr>
        <sz val="10"/>
        <color rgb="FF1A1A1A"/>
        <rFont val="Calibri Light"/>
        <family val="2"/>
        <scheme val="major"/>
      </rPr>
      <t xml:space="preserve">ESCOVA de mão </t>
    </r>
    <r>
      <rPr>
        <sz val="10"/>
        <color rgb="FF2D2D2D"/>
        <rFont val="Calibri Light"/>
        <family val="2"/>
        <scheme val="major"/>
      </rPr>
      <t xml:space="preserve">cerdas duras para </t>
    </r>
    <r>
      <rPr>
        <sz val="10"/>
        <color rgb="FF010101"/>
        <rFont val="Calibri Light"/>
        <family val="2"/>
        <scheme val="major"/>
      </rPr>
      <t>l</t>
    </r>
    <r>
      <rPr>
        <sz val="10"/>
        <color rgb="FF1A1A1A"/>
        <rFont val="Calibri Light"/>
        <family val="2"/>
        <scheme val="major"/>
      </rPr>
      <t>imp</t>
    </r>
    <r>
      <rPr>
        <sz val="10"/>
        <color rgb="FF3D3D3D"/>
        <rFont val="Calibri Light"/>
        <family val="2"/>
        <scheme val="major"/>
      </rPr>
      <t>e</t>
    </r>
    <r>
      <rPr>
        <sz val="10"/>
        <color rgb="FF1A1A1A"/>
        <rFont val="Calibri Light"/>
        <family val="2"/>
        <scheme val="major"/>
      </rPr>
      <t>z</t>
    </r>
    <r>
      <rPr>
        <sz val="10"/>
        <color rgb="FF3D3D3D"/>
        <rFont val="Calibri Light"/>
        <family val="2"/>
        <scheme val="major"/>
      </rPr>
      <t>a</t>
    </r>
  </si>
  <si>
    <r>
      <rPr>
        <sz val="10"/>
        <color rgb="FF1A1A1A"/>
        <rFont val="Calibri Light"/>
        <family val="2"/>
        <scheme val="major"/>
      </rPr>
      <t xml:space="preserve">ESCOVA para </t>
    </r>
    <r>
      <rPr>
        <sz val="10"/>
        <color rgb="FF3D3D3D"/>
        <rFont val="Calibri Light"/>
        <family val="2"/>
        <scheme val="major"/>
      </rPr>
      <t>vaso sanitário com suporte</t>
    </r>
  </si>
  <si>
    <r>
      <rPr>
        <sz val="10"/>
        <color rgb="FF3D3D3D"/>
        <rFont val="Calibri Light"/>
        <family val="2"/>
        <scheme val="major"/>
      </rPr>
      <t>Anual</t>
    </r>
  </si>
  <si>
    <r>
      <rPr>
        <sz val="10"/>
        <color rgb="FF1A1A1A"/>
        <rFont val="Calibri Light"/>
        <family val="2"/>
        <scheme val="major"/>
      </rPr>
      <t xml:space="preserve">ESPONJA dupla </t>
    </r>
    <r>
      <rPr>
        <sz val="10"/>
        <color rgb="FF2D2D2D"/>
        <rFont val="Calibri Light"/>
        <family val="2"/>
        <scheme val="major"/>
      </rPr>
      <t>face</t>
    </r>
  </si>
  <si>
    <r>
      <rPr>
        <sz val="10"/>
        <color rgb="FF1A1A1A"/>
        <rFont val="Calibri Light"/>
        <family val="2"/>
        <scheme val="major"/>
      </rPr>
      <t xml:space="preserve">Galão </t>
    </r>
    <r>
      <rPr>
        <sz val="10"/>
        <color rgb="FF3D3D3D"/>
        <rFont val="Calibri Light"/>
        <family val="2"/>
        <scheme val="major"/>
      </rPr>
      <t xml:space="preserve">5 </t>
    </r>
    <r>
      <rPr>
        <sz val="10"/>
        <color rgb="FF2D2D2D"/>
        <rFont val="Calibri Light"/>
        <family val="2"/>
        <scheme val="major"/>
      </rPr>
      <t>Litros</t>
    </r>
  </si>
  <si>
    <r>
      <rPr>
        <sz val="10"/>
        <color rgb="FF2D2D2D"/>
        <rFont val="Calibri Light"/>
        <family val="2"/>
        <scheme val="major"/>
      </rPr>
      <t xml:space="preserve">Galão 5 </t>
    </r>
    <r>
      <rPr>
        <sz val="10"/>
        <color rgb="FF1A1A1A"/>
        <rFont val="Calibri Light"/>
        <family val="2"/>
        <scheme val="major"/>
      </rPr>
      <t>Litros</t>
    </r>
  </si>
  <si>
    <r>
      <rPr>
        <sz val="10"/>
        <color rgb="FF2D2D2D"/>
        <rFont val="Calibri Light"/>
        <family val="2"/>
        <scheme val="major"/>
      </rPr>
      <t xml:space="preserve">LUVAS </t>
    </r>
    <r>
      <rPr>
        <sz val="10"/>
        <color rgb="FF1A1A1A"/>
        <rFont val="Calibri Light"/>
        <family val="2"/>
        <scheme val="major"/>
      </rPr>
      <t xml:space="preserve">de látex natural  </t>
    </r>
    <r>
      <rPr>
        <sz val="10"/>
        <color rgb="FF2D2D2D"/>
        <rFont val="Calibri Light"/>
        <family val="2"/>
        <scheme val="major"/>
      </rPr>
      <t xml:space="preserve">para </t>
    </r>
    <r>
      <rPr>
        <sz val="10"/>
        <color rgb="FF1A1A1A"/>
        <rFont val="Calibri Light"/>
        <family val="2"/>
        <scheme val="major"/>
      </rPr>
      <t>limpeza</t>
    </r>
  </si>
  <si>
    <r>
      <rPr>
        <sz val="10"/>
        <color rgb="FF2D2D2D"/>
        <rFont val="Calibri Light"/>
        <family val="2"/>
        <scheme val="major"/>
      </rPr>
      <t xml:space="preserve">Removedor </t>
    </r>
    <r>
      <rPr>
        <sz val="10"/>
        <color rgb="FF1A1A1A"/>
        <rFont val="Calibri Light"/>
        <family val="2"/>
        <scheme val="major"/>
      </rPr>
      <t>para mofo</t>
    </r>
  </si>
  <si>
    <r>
      <rPr>
        <sz val="10"/>
        <color rgb="FF2D2D2D"/>
        <rFont val="Calibri Light"/>
        <family val="2"/>
        <scheme val="major"/>
      </rPr>
      <t xml:space="preserve">Rodo </t>
    </r>
    <r>
      <rPr>
        <sz val="10"/>
        <color rgb="FF3D3D3D"/>
        <rFont val="Calibri Light"/>
        <family val="2"/>
        <scheme val="major"/>
      </rPr>
      <t xml:space="preserve">grande </t>
    </r>
    <r>
      <rPr>
        <sz val="10"/>
        <color rgb="FF1A1A1A"/>
        <rFont val="Calibri Light"/>
        <family val="2"/>
        <scheme val="major"/>
      </rPr>
      <t xml:space="preserve">de </t>
    </r>
    <r>
      <rPr>
        <sz val="10"/>
        <color rgb="FF2D2D2D"/>
        <rFont val="Calibri Light"/>
        <family val="2"/>
        <scheme val="major"/>
      </rPr>
      <t xml:space="preserve">aluminio </t>
    </r>
    <r>
      <rPr>
        <sz val="10"/>
        <color rgb="FF3D3D3D"/>
        <rFont val="Calibri Light"/>
        <family val="2"/>
        <scheme val="major"/>
      </rPr>
      <t xml:space="preserve">com </t>
    </r>
    <r>
      <rPr>
        <sz val="10"/>
        <color rgb="FF2D2D2D"/>
        <rFont val="Calibri Light"/>
        <family val="2"/>
        <scheme val="major"/>
      </rPr>
      <t xml:space="preserve">duas borrachas, para </t>
    </r>
    <r>
      <rPr>
        <sz val="10"/>
        <color rgb="FF1A1A1A"/>
        <rFont val="Calibri Light"/>
        <family val="2"/>
        <scheme val="major"/>
      </rPr>
      <t xml:space="preserve">limpeza </t>
    </r>
    <r>
      <rPr>
        <sz val="10"/>
        <color rgb="FF2D2D2D"/>
        <rFont val="Calibri Light"/>
        <family val="2"/>
        <scheme val="major"/>
      </rPr>
      <t>geral</t>
    </r>
  </si>
  <si>
    <r>
      <rPr>
        <sz val="10"/>
        <color rgb="FF2D2D2D"/>
        <rFont val="Calibri Light"/>
        <family val="2"/>
        <scheme val="major"/>
      </rPr>
      <t>Semestral</t>
    </r>
  </si>
  <si>
    <r>
      <rPr>
        <sz val="10"/>
        <color rgb="FF3D3D3D"/>
        <rFont val="Calibri Light"/>
        <family val="2"/>
        <scheme val="major"/>
      </rPr>
      <t>Semestral</t>
    </r>
  </si>
  <si>
    <t>Preço Unitário</t>
  </si>
  <si>
    <t>Valor total mensal</t>
  </si>
  <si>
    <t>TOTAL POR FUNCIONÁRIO</t>
  </si>
  <si>
    <r>
      <rPr>
        <sz val="10"/>
        <color rgb="FF2A2A2A"/>
        <rFont val="Calibri Light"/>
        <family val="2"/>
        <scheme val="major"/>
      </rPr>
      <t xml:space="preserve">Rolo </t>
    </r>
    <r>
      <rPr>
        <sz val="10"/>
        <color rgb="FF3F3F3F"/>
        <rFont val="Calibri Light"/>
        <family val="2"/>
        <scheme val="major"/>
      </rPr>
      <t xml:space="preserve">300 </t>
    </r>
    <r>
      <rPr>
        <sz val="10"/>
        <color rgb="FF2A2A2A"/>
        <rFont val="Calibri Light"/>
        <family val="2"/>
        <scheme val="major"/>
      </rPr>
      <t>mtrs</t>
    </r>
  </si>
  <si>
    <r>
      <rPr>
        <sz val="10"/>
        <color rgb="FF3F3F3F"/>
        <rFont val="Calibri Light"/>
        <family val="2"/>
        <scheme val="major"/>
      </rPr>
      <t>Mensal</t>
    </r>
  </si>
  <si>
    <r>
      <rPr>
        <sz val="10"/>
        <color rgb="FF2A2A2A"/>
        <rFont val="Calibri Light"/>
        <family val="2"/>
        <scheme val="major"/>
      </rPr>
      <t xml:space="preserve">Rolo </t>
    </r>
    <r>
      <rPr>
        <sz val="10"/>
        <color rgb="FF3F3F3F"/>
        <rFont val="Calibri Light"/>
        <family val="2"/>
        <scheme val="major"/>
      </rPr>
      <t>20</t>
    </r>
    <r>
      <rPr>
        <sz val="10"/>
        <color rgb="FF131515"/>
        <rFont val="Calibri Light"/>
        <family val="2"/>
        <scheme val="major"/>
      </rPr>
      <t xml:space="preserve">0 </t>
    </r>
    <r>
      <rPr>
        <sz val="10"/>
        <color rgb="FF2A2A2A"/>
        <rFont val="Calibri Light"/>
        <family val="2"/>
        <scheme val="major"/>
      </rPr>
      <t>mtrs</t>
    </r>
  </si>
  <si>
    <r>
      <rPr>
        <sz val="10"/>
        <color rgb="FF2A2A2A"/>
        <rFont val="Calibri Light"/>
        <family val="2"/>
        <scheme val="major"/>
      </rPr>
      <t>Unidade</t>
    </r>
  </si>
  <si>
    <r>
      <rPr>
        <sz val="10"/>
        <color rgb="FF3F3F3F"/>
        <rFont val="Calibri Light"/>
        <family val="2"/>
        <scheme val="major"/>
      </rPr>
      <t>Anual</t>
    </r>
  </si>
  <si>
    <r>
      <rPr>
        <sz val="10"/>
        <color rgb="FF3F3F3F"/>
        <rFont val="Calibri Light"/>
        <family val="2"/>
        <scheme val="major"/>
      </rPr>
      <t>Unidade</t>
    </r>
  </si>
  <si>
    <r>
      <rPr>
        <sz val="10"/>
        <color rgb="FF2A2A2A"/>
        <rFont val="Calibri Light"/>
        <family val="2"/>
        <scheme val="major"/>
      </rPr>
      <t xml:space="preserve">Dispenser de </t>
    </r>
    <r>
      <rPr>
        <sz val="10"/>
        <color rgb="FF3F3F3F"/>
        <rFont val="Calibri Light"/>
        <family val="2"/>
        <scheme val="major"/>
      </rPr>
      <t>sabonete l</t>
    </r>
    <r>
      <rPr>
        <sz val="10"/>
        <color rgb="FF131515"/>
        <rFont val="Calibri Light"/>
        <family val="2"/>
        <scheme val="major"/>
      </rPr>
      <t xml:space="preserve">iquido </t>
    </r>
    <r>
      <rPr>
        <sz val="10"/>
        <color rgb="FF2A2A2A"/>
        <rFont val="Calibri Light"/>
        <family val="2"/>
        <scheme val="major"/>
      </rPr>
      <t>de parede</t>
    </r>
  </si>
  <si>
    <r>
      <rPr>
        <sz val="10"/>
        <color rgb="FF3F3F3F"/>
        <rFont val="Calibri Light"/>
        <family val="2"/>
        <scheme val="major"/>
      </rPr>
      <t>Anua</t>
    </r>
    <r>
      <rPr>
        <sz val="10"/>
        <color rgb="FF131515"/>
        <rFont val="Calibri Light"/>
        <family val="2"/>
        <scheme val="major"/>
      </rPr>
      <t>l</t>
    </r>
  </si>
  <si>
    <r>
      <rPr>
        <sz val="10"/>
        <color rgb="FF3F3F3F"/>
        <rFont val="Calibri Light"/>
        <family val="2"/>
        <scheme val="major"/>
      </rPr>
      <t>Sabo</t>
    </r>
    <r>
      <rPr>
        <sz val="10"/>
        <color rgb="FF131515"/>
        <rFont val="Calibri Light"/>
        <family val="2"/>
        <scheme val="major"/>
      </rPr>
      <t>net</t>
    </r>
    <r>
      <rPr>
        <sz val="10"/>
        <color rgb="FF3F3F3F"/>
        <rFont val="Calibri Light"/>
        <family val="2"/>
        <scheme val="major"/>
      </rPr>
      <t xml:space="preserve">e </t>
    </r>
    <r>
      <rPr>
        <sz val="10"/>
        <rFont val="Calibri Light"/>
        <family val="2"/>
        <scheme val="major"/>
      </rPr>
      <t>li</t>
    </r>
    <r>
      <rPr>
        <sz val="10"/>
        <color rgb="FF2A2A2A"/>
        <rFont val="Calibri Light"/>
        <family val="2"/>
        <scheme val="major"/>
      </rPr>
      <t>quido</t>
    </r>
  </si>
  <si>
    <r>
      <rPr>
        <sz val="10"/>
        <color rgb="FF2A2A2A"/>
        <rFont val="Calibri Light"/>
        <family val="2"/>
        <scheme val="major"/>
      </rPr>
      <t>Ga</t>
    </r>
    <r>
      <rPr>
        <sz val="10"/>
        <rFont val="Calibri Light"/>
        <family val="2"/>
        <scheme val="major"/>
      </rPr>
      <t>l</t>
    </r>
    <r>
      <rPr>
        <sz val="10"/>
        <color rgb="FF3F3F3F"/>
        <rFont val="Calibri Light"/>
        <family val="2"/>
        <scheme val="major"/>
      </rPr>
      <t xml:space="preserve">ão </t>
    </r>
    <r>
      <rPr>
        <sz val="10"/>
        <color rgb="FF2A2A2A"/>
        <rFont val="Calibri Light"/>
        <family val="2"/>
        <scheme val="major"/>
      </rPr>
      <t xml:space="preserve">5 </t>
    </r>
    <r>
      <rPr>
        <sz val="10"/>
        <color rgb="FF131515"/>
        <rFont val="Calibri Light"/>
        <family val="2"/>
        <scheme val="major"/>
      </rPr>
      <t>L</t>
    </r>
    <r>
      <rPr>
        <sz val="10"/>
        <color rgb="FF3F3F3F"/>
        <rFont val="Calibri Light"/>
        <family val="2"/>
        <scheme val="major"/>
      </rPr>
      <t>itros</t>
    </r>
  </si>
  <si>
    <r>
      <rPr>
        <sz val="10"/>
        <color rgb="FF2A2A2A"/>
        <rFont val="Calibri Light"/>
        <family val="2"/>
        <scheme val="major"/>
      </rPr>
      <t>Mensal</t>
    </r>
  </si>
  <si>
    <r>
      <rPr>
        <sz val="10"/>
        <color rgb="FF3F3F3F"/>
        <rFont val="Calibri Light"/>
        <family val="2"/>
        <scheme val="major"/>
      </rPr>
      <t>Un</t>
    </r>
    <r>
      <rPr>
        <sz val="10"/>
        <color rgb="FF131515"/>
        <rFont val="Calibri Light"/>
        <family val="2"/>
        <scheme val="major"/>
      </rPr>
      <t>id</t>
    </r>
    <r>
      <rPr>
        <sz val="10"/>
        <color rgb="FF3F3F3F"/>
        <rFont val="Calibri Light"/>
        <family val="2"/>
        <scheme val="major"/>
      </rPr>
      <t>ade</t>
    </r>
  </si>
  <si>
    <r>
      <rPr>
        <sz val="10"/>
        <color rgb="FF131515"/>
        <rFont val="Calibri Light"/>
        <family val="2"/>
        <scheme val="major"/>
      </rPr>
      <t>Lix</t>
    </r>
    <r>
      <rPr>
        <sz val="10"/>
        <color rgb="FF3F3F3F"/>
        <rFont val="Calibri Light"/>
        <family val="2"/>
        <scheme val="major"/>
      </rPr>
      <t xml:space="preserve">eira </t>
    </r>
    <r>
      <rPr>
        <sz val="10"/>
        <color rgb="FF2A2A2A"/>
        <rFont val="Calibri Light"/>
        <family val="2"/>
        <scheme val="major"/>
      </rPr>
      <t>pequena pvc</t>
    </r>
  </si>
  <si>
    <r>
      <rPr>
        <sz val="10"/>
        <color rgb="FF2A2A2A"/>
        <rFont val="Calibri Light"/>
        <family val="2"/>
        <scheme val="major"/>
      </rPr>
      <t>Anual</t>
    </r>
  </si>
  <si>
    <r>
      <rPr>
        <sz val="10"/>
        <color rgb="FF131515"/>
        <rFont val="Calibri Light"/>
        <family val="2"/>
        <scheme val="major"/>
      </rPr>
      <t>Li</t>
    </r>
    <r>
      <rPr>
        <sz val="10"/>
        <color rgb="FF3F3F3F"/>
        <rFont val="Calibri Light"/>
        <family val="2"/>
        <scheme val="major"/>
      </rPr>
      <t>xe</t>
    </r>
    <r>
      <rPr>
        <sz val="10"/>
        <color rgb="FF131515"/>
        <rFont val="Calibri Light"/>
        <family val="2"/>
        <scheme val="major"/>
      </rPr>
      <t xml:space="preserve">ira média </t>
    </r>
    <r>
      <rPr>
        <sz val="10"/>
        <color rgb="FF2A2A2A"/>
        <rFont val="Calibri Light"/>
        <family val="2"/>
        <scheme val="major"/>
      </rPr>
      <t>pvc</t>
    </r>
  </si>
  <si>
    <r>
      <rPr>
        <sz val="10"/>
        <color rgb="FF2A2A2A"/>
        <rFont val="Calibri Light"/>
        <family val="2"/>
        <scheme val="major"/>
      </rPr>
      <t xml:space="preserve">Lixeira </t>
    </r>
    <r>
      <rPr>
        <sz val="10"/>
        <color rgb="FF3F3F3F"/>
        <rFont val="Calibri Light"/>
        <family val="2"/>
        <scheme val="major"/>
      </rPr>
      <t xml:space="preserve">grande </t>
    </r>
    <r>
      <rPr>
        <sz val="10"/>
        <color rgb="FF2A2A2A"/>
        <rFont val="Calibri Light"/>
        <family val="2"/>
        <scheme val="major"/>
      </rPr>
      <t>pvc</t>
    </r>
  </si>
  <si>
    <t>Valor total</t>
  </si>
  <si>
    <r>
      <rPr>
        <b/>
        <sz val="10"/>
        <color rgb="FF131515"/>
        <rFont val="Calibri Light"/>
        <family val="2"/>
        <scheme val="major"/>
      </rPr>
      <t>Item</t>
    </r>
  </si>
  <si>
    <r>
      <rPr>
        <b/>
        <sz val="10"/>
        <color rgb="FF2A2A2A"/>
        <rFont val="Calibri Light"/>
        <family val="2"/>
        <scheme val="major"/>
      </rPr>
      <t xml:space="preserve">Unidade </t>
    </r>
    <r>
      <rPr>
        <b/>
        <sz val="10"/>
        <color rgb="FF131515"/>
        <rFont val="Calibri Light"/>
        <family val="2"/>
        <scheme val="major"/>
      </rPr>
      <t>de medida</t>
    </r>
  </si>
  <si>
    <r>
      <rPr>
        <b/>
        <sz val="10"/>
        <color rgb="FF131515"/>
        <rFont val="Calibri Light"/>
        <family val="2"/>
        <scheme val="major"/>
      </rPr>
      <t xml:space="preserve">Reposição
</t>
    </r>
    <r>
      <rPr>
        <b/>
        <sz val="10"/>
        <color rgb="FF2A2A2A"/>
        <rFont val="Calibri Light"/>
        <family val="2"/>
        <scheme val="major"/>
      </rPr>
      <t>Estimado</t>
    </r>
  </si>
  <si>
    <r>
      <rPr>
        <b/>
        <sz val="10"/>
        <color rgb="FF131515"/>
        <rFont val="Calibri Light"/>
        <family val="2"/>
        <scheme val="major"/>
      </rPr>
      <t>Qtdc
Estimada</t>
    </r>
  </si>
  <si>
    <t>Lavadora Alta pressão</t>
  </si>
  <si>
    <r>
      <rPr>
        <sz val="10"/>
        <color rgb="FF2A2A2A"/>
        <rFont val="Calibri Light"/>
        <family val="2"/>
        <scheme val="major"/>
      </rPr>
      <t xml:space="preserve">Carrinhos de </t>
    </r>
    <r>
      <rPr>
        <sz val="10"/>
        <color rgb="FF131515"/>
        <rFont val="Calibri Light"/>
        <family val="2"/>
        <scheme val="major"/>
      </rPr>
      <t>l</t>
    </r>
    <r>
      <rPr>
        <sz val="10"/>
        <color rgb="FF3F3F3F"/>
        <rFont val="Calibri Light"/>
        <family val="2"/>
        <scheme val="major"/>
      </rPr>
      <t>impe</t>
    </r>
    <r>
      <rPr>
        <sz val="10"/>
        <color rgb="FF5D5D5D"/>
        <rFont val="Calibri Light"/>
        <family val="2"/>
        <scheme val="major"/>
      </rPr>
      <t>z</t>
    </r>
    <r>
      <rPr>
        <sz val="10"/>
        <color rgb="FF3F3F3F"/>
        <rFont val="Calibri Light"/>
        <family val="2"/>
        <scheme val="major"/>
      </rPr>
      <t xml:space="preserve">a </t>
    </r>
    <r>
      <rPr>
        <sz val="10"/>
        <color rgb="FF2A2A2A"/>
        <rFont val="Calibri Light"/>
        <family val="2"/>
        <scheme val="major"/>
      </rPr>
      <t xml:space="preserve">completo com  balde </t>
    </r>
    <r>
      <rPr>
        <sz val="10"/>
        <color rgb="FF3F3F3F"/>
        <rFont val="Calibri Light"/>
        <family val="2"/>
        <scheme val="major"/>
      </rPr>
      <t xml:space="preserve">e espremedor apropriado </t>
    </r>
    <r>
      <rPr>
        <sz val="10"/>
        <color rgb="FF2A2A2A"/>
        <rFont val="Calibri Light"/>
        <family val="2"/>
        <scheme val="major"/>
      </rPr>
      <t xml:space="preserve">com </t>
    </r>
    <r>
      <rPr>
        <sz val="10"/>
        <color rgb="FF131515"/>
        <rFont val="Calibri Light"/>
        <family val="2"/>
        <scheme val="major"/>
      </rPr>
      <t>loc</t>
    </r>
    <r>
      <rPr>
        <sz val="10"/>
        <color rgb="FF3F3F3F"/>
        <rFont val="Calibri Light"/>
        <family val="2"/>
        <scheme val="major"/>
      </rPr>
      <t>a</t>
    </r>
    <r>
      <rPr>
        <sz val="10"/>
        <color rgb="FF131515"/>
        <rFont val="Calibri Light"/>
        <family val="2"/>
        <scheme val="major"/>
      </rPr>
      <t xml:space="preserve">l </t>
    </r>
    <r>
      <rPr>
        <sz val="10"/>
        <color rgb="FF2A2A2A"/>
        <rFont val="Calibri Light"/>
        <family val="2"/>
        <scheme val="major"/>
      </rPr>
      <t xml:space="preserve">para </t>
    </r>
    <r>
      <rPr>
        <sz val="10"/>
        <color rgb="FF3F3F3F"/>
        <rFont val="Calibri Light"/>
        <family val="2"/>
        <scheme val="major"/>
      </rPr>
      <t xml:space="preserve">saco </t>
    </r>
    <r>
      <rPr>
        <sz val="10"/>
        <color rgb="FF2A2A2A"/>
        <rFont val="Calibri Light"/>
        <family val="2"/>
        <scheme val="major"/>
      </rPr>
      <t xml:space="preserve">de </t>
    </r>
    <r>
      <rPr>
        <sz val="10"/>
        <rFont val="Calibri Light"/>
        <family val="2"/>
        <scheme val="major"/>
      </rPr>
      <t>li</t>
    </r>
    <r>
      <rPr>
        <sz val="10"/>
        <color rgb="FF3F3F3F"/>
        <rFont val="Calibri Light"/>
        <family val="2"/>
        <scheme val="major"/>
      </rPr>
      <t>xo</t>
    </r>
    <r>
      <rPr>
        <sz val="10"/>
        <color rgb="FF5D5D5D"/>
        <rFont val="Calibri Light"/>
        <family val="2"/>
        <scheme val="major"/>
      </rPr>
      <t xml:space="preserve">, </t>
    </r>
    <r>
      <rPr>
        <sz val="10"/>
        <color rgb="FF131515"/>
        <rFont val="Calibri Light"/>
        <family val="2"/>
        <scheme val="major"/>
      </rPr>
      <t xml:space="preserve">local </t>
    </r>
    <r>
      <rPr>
        <sz val="10"/>
        <color rgb="FF2A2A2A"/>
        <rFont val="Calibri Light"/>
        <family val="2"/>
        <scheme val="major"/>
      </rPr>
      <t xml:space="preserve">para </t>
    </r>
    <r>
      <rPr>
        <sz val="10"/>
        <color rgb="FF3F3F3F"/>
        <rFont val="Calibri Light"/>
        <family val="2"/>
        <scheme val="major"/>
      </rPr>
      <t xml:space="preserve">colocar </t>
    </r>
    <r>
      <rPr>
        <sz val="10"/>
        <color rgb="FF2A2A2A"/>
        <rFont val="Calibri Light"/>
        <family val="2"/>
        <scheme val="major"/>
      </rPr>
      <t xml:space="preserve">mop </t>
    </r>
    <r>
      <rPr>
        <sz val="10"/>
        <color rgb="FF3F3F3F"/>
        <rFont val="Calibri Light"/>
        <family val="2"/>
        <scheme val="major"/>
      </rPr>
      <t>seco</t>
    </r>
    <r>
      <rPr>
        <sz val="10"/>
        <color rgb="FF5D5D5D"/>
        <rFont val="Calibri Light"/>
        <family val="2"/>
        <scheme val="major"/>
      </rPr>
      <t>/</t>
    </r>
    <r>
      <rPr>
        <sz val="10"/>
        <color rgb="FF2A2A2A"/>
        <rFont val="Calibri Light"/>
        <family val="2"/>
        <scheme val="major"/>
      </rPr>
      <t>mop</t>
    </r>
  </si>
  <si>
    <r>
      <rPr>
        <sz val="10"/>
        <color rgb="FF3F3F3F"/>
        <rFont val="Calibri Light"/>
        <family val="2"/>
        <scheme val="major"/>
      </rPr>
      <t>Exte</t>
    </r>
    <r>
      <rPr>
        <sz val="10"/>
        <color rgb="FF131515"/>
        <rFont val="Calibri Light"/>
        <family val="2"/>
        <scheme val="major"/>
      </rPr>
      <t>n</t>
    </r>
    <r>
      <rPr>
        <sz val="10"/>
        <color rgb="FF3F3F3F"/>
        <rFont val="Calibri Light"/>
        <family val="2"/>
        <scheme val="major"/>
      </rPr>
      <t xml:space="preserve">são </t>
    </r>
    <r>
      <rPr>
        <sz val="10"/>
        <color rgb="FF2A2A2A"/>
        <rFont val="Calibri Light"/>
        <family val="2"/>
        <scheme val="major"/>
      </rPr>
      <t xml:space="preserve">telescopica  para </t>
    </r>
    <r>
      <rPr>
        <sz val="10"/>
        <color rgb="FF131515"/>
        <rFont val="Calibri Light"/>
        <family val="2"/>
        <scheme val="major"/>
      </rPr>
      <t>limpe</t>
    </r>
    <r>
      <rPr>
        <sz val="10"/>
        <color rgb="FF3F3F3F"/>
        <rFont val="Calibri Light"/>
        <family val="2"/>
        <scheme val="major"/>
      </rPr>
      <t xml:space="preserve">za </t>
    </r>
    <r>
      <rPr>
        <sz val="10"/>
        <color rgb="FF2A2A2A"/>
        <rFont val="Calibri Light"/>
        <family val="2"/>
        <scheme val="major"/>
      </rPr>
      <t xml:space="preserve">de </t>
    </r>
    <r>
      <rPr>
        <sz val="10"/>
        <color rgb="FF3F3F3F"/>
        <rFont val="Calibri Light"/>
        <family val="2"/>
        <scheme val="major"/>
      </rPr>
      <t xml:space="preserve">vidros, </t>
    </r>
    <r>
      <rPr>
        <sz val="10"/>
        <color rgb="FF2A2A2A"/>
        <rFont val="Calibri Light"/>
        <family val="2"/>
        <scheme val="major"/>
      </rPr>
      <t>tetos e paredes</t>
    </r>
  </si>
  <si>
    <r>
      <rPr>
        <sz val="10"/>
        <color rgb="FF2A2A2A"/>
        <rFont val="Calibri Light"/>
        <family val="2"/>
        <scheme val="major"/>
      </rPr>
      <t>Ba</t>
    </r>
    <r>
      <rPr>
        <sz val="10"/>
        <rFont val="Calibri Light"/>
        <family val="2"/>
        <scheme val="major"/>
      </rPr>
      <t>ld</t>
    </r>
    <r>
      <rPr>
        <sz val="10"/>
        <color rgb="FF2A2A2A"/>
        <rFont val="Calibri Light"/>
        <family val="2"/>
        <scheme val="major"/>
      </rPr>
      <t>es plásticos tamanho médio reforçado</t>
    </r>
  </si>
  <si>
    <r>
      <rPr>
        <sz val="10"/>
        <color rgb="FF2A2A2A"/>
        <rFont val="Calibri Light"/>
        <family val="2"/>
        <scheme val="major"/>
      </rPr>
      <t>Trimestral</t>
    </r>
  </si>
  <si>
    <r>
      <rPr>
        <sz val="10"/>
        <color rgb="FF2A2A2A"/>
        <rFont val="Calibri Light"/>
        <family val="2"/>
        <scheme val="major"/>
      </rPr>
      <t xml:space="preserve">Esfregão MOP com  </t>
    </r>
    <r>
      <rPr>
        <sz val="10"/>
        <color rgb="FF131515"/>
        <rFont val="Calibri Light"/>
        <family val="2"/>
        <scheme val="major"/>
      </rPr>
      <t>ba</t>
    </r>
    <r>
      <rPr>
        <sz val="10"/>
        <color rgb="FF3F3F3F"/>
        <rFont val="Calibri Light"/>
        <family val="2"/>
        <scheme val="major"/>
      </rPr>
      <t>lde</t>
    </r>
  </si>
  <si>
    <r>
      <rPr>
        <sz val="10"/>
        <color rgb="FF2A2A2A"/>
        <rFont val="Calibri Light"/>
        <family val="2"/>
        <scheme val="major"/>
      </rPr>
      <t>Refil esfregão MOP</t>
    </r>
  </si>
  <si>
    <r>
      <rPr>
        <sz val="10"/>
        <color rgb="FF3F3F3F"/>
        <rFont val="Calibri Light"/>
        <family val="2"/>
        <scheme val="major"/>
      </rPr>
      <t>Exte</t>
    </r>
    <r>
      <rPr>
        <sz val="10"/>
        <color rgb="FF131515"/>
        <rFont val="Calibri Light"/>
        <family val="2"/>
        <scheme val="major"/>
      </rPr>
      <t>n</t>
    </r>
    <r>
      <rPr>
        <sz val="10"/>
        <color rgb="FF3F3F3F"/>
        <rFont val="Calibri Light"/>
        <family val="2"/>
        <scheme val="major"/>
      </rPr>
      <t>são e</t>
    </r>
    <r>
      <rPr>
        <sz val="10"/>
        <color rgb="FF131515"/>
        <rFont val="Calibri Light"/>
        <family val="2"/>
        <scheme val="major"/>
      </rPr>
      <t xml:space="preserve">létrica </t>
    </r>
    <r>
      <rPr>
        <sz val="10"/>
        <color rgb="FF2A2A2A"/>
        <rFont val="Calibri Light"/>
        <family val="2"/>
        <scheme val="major"/>
      </rPr>
      <t>cabo PP de 2,5 mm</t>
    </r>
  </si>
  <si>
    <r>
      <rPr>
        <sz val="10"/>
        <color rgb="FF131515"/>
        <rFont val="Calibri Light"/>
        <family val="2"/>
        <scheme val="major"/>
      </rPr>
      <t>Ra</t>
    </r>
    <r>
      <rPr>
        <sz val="10"/>
        <color rgb="FF3F3F3F"/>
        <rFont val="Calibri Light"/>
        <family val="2"/>
        <scheme val="major"/>
      </rPr>
      <t>s</t>
    </r>
    <r>
      <rPr>
        <sz val="10"/>
        <color rgb="FF131515"/>
        <rFont val="Calibri Light"/>
        <family val="2"/>
        <scheme val="major"/>
      </rPr>
      <t xml:space="preserve">pador </t>
    </r>
    <r>
      <rPr>
        <sz val="10"/>
        <color rgb="FF2A2A2A"/>
        <rFont val="Calibri Light"/>
        <family val="2"/>
        <scheme val="major"/>
      </rPr>
      <t>pesado</t>
    </r>
  </si>
  <si>
    <r>
      <rPr>
        <sz val="10"/>
        <color rgb="FF2A2A2A"/>
        <rFont val="Calibri Light"/>
        <family val="2"/>
        <scheme val="major"/>
      </rPr>
      <t xml:space="preserve">Placas </t>
    </r>
    <r>
      <rPr>
        <sz val="10"/>
        <color rgb="FF3F3F3F"/>
        <rFont val="Calibri Light"/>
        <family val="2"/>
        <scheme val="major"/>
      </rPr>
      <t>s</t>
    </r>
    <r>
      <rPr>
        <sz val="10"/>
        <color rgb="FF131515"/>
        <rFont val="Calibri Light"/>
        <family val="2"/>
        <scheme val="major"/>
      </rPr>
      <t>inali</t>
    </r>
    <r>
      <rPr>
        <sz val="10"/>
        <color rgb="FF3F3F3F"/>
        <rFont val="Calibri Light"/>
        <family val="2"/>
        <scheme val="major"/>
      </rPr>
      <t xml:space="preserve">zadoras </t>
    </r>
    <r>
      <rPr>
        <sz val="10"/>
        <color rgb="FF2A2A2A"/>
        <rFont val="Calibri Light"/>
        <family val="2"/>
        <scheme val="major"/>
      </rPr>
      <t xml:space="preserve">de </t>
    </r>
    <r>
      <rPr>
        <sz val="10"/>
        <color rgb="FF3F3F3F"/>
        <rFont val="Calibri Light"/>
        <family val="2"/>
        <scheme val="major"/>
      </rPr>
      <t>seg</t>
    </r>
    <r>
      <rPr>
        <sz val="10"/>
        <color rgb="FF131515"/>
        <rFont val="Calibri Light"/>
        <family val="2"/>
        <scheme val="major"/>
      </rPr>
      <t>urança</t>
    </r>
  </si>
  <si>
    <r>
      <t>It</t>
    </r>
    <r>
      <rPr>
        <b/>
        <sz val="10"/>
        <color rgb="FF2A2A2A"/>
        <rFont val="Calibri Light"/>
        <family val="2"/>
        <scheme val="major"/>
      </rPr>
      <t>em</t>
    </r>
  </si>
  <si>
    <r>
      <rPr>
        <b/>
        <sz val="10"/>
        <color rgb="FF131515"/>
        <rFont val="Calibri Light"/>
        <family val="2"/>
        <scheme val="major"/>
      </rPr>
      <t xml:space="preserve">Descrição dos </t>
    </r>
    <r>
      <rPr>
        <b/>
        <sz val="10"/>
        <color rgb="FF2A2A2A"/>
        <rFont val="Calibri Light"/>
        <family val="2"/>
        <scheme val="major"/>
      </rPr>
      <t>Equipamentos</t>
    </r>
  </si>
  <si>
    <r>
      <rPr>
        <b/>
        <sz val="10"/>
        <color rgb="FF131515"/>
        <rFont val="Calibri Light"/>
        <family val="2"/>
        <scheme val="major"/>
      </rPr>
      <t>Reposição Estimado</t>
    </r>
  </si>
  <si>
    <t>Oleo para roçadeira</t>
  </si>
  <si>
    <t>Herbicida para poda quimica</t>
  </si>
  <si>
    <t>Tesoura de Jardinagem</t>
  </si>
  <si>
    <t>TOTAL SEMESTRAL</t>
  </si>
  <si>
    <t>Serviço 2 (AUX DE LIMPEZA INSALUBRIDADE)</t>
  </si>
  <si>
    <t>AUX DE LIMPEZA- INSALUBRE</t>
  </si>
  <si>
    <t>ÁREA INTERNA- ESPAÇOS LIVRES</t>
  </si>
  <si>
    <t>ÁREA EXTERNA- PASSEIOS E ARRUAMENTOS</t>
  </si>
  <si>
    <t>Área Externa- passeios e arruamentos</t>
  </si>
  <si>
    <t>Área Interna- Livres</t>
  </si>
  <si>
    <t>TOTAL MENSAL JARDINEIRO</t>
  </si>
  <si>
    <t>Submódulo 4.1 - Substitutos nas ausências legais</t>
  </si>
  <si>
    <t>Trimestral</t>
  </si>
  <si>
    <t>Substituto nas ausências legais -Férias</t>
  </si>
  <si>
    <t>Substituto nas ausências legais -Licença-Paternidade</t>
  </si>
  <si>
    <t>Substituto nas ausências legais -Ausência por acidente de trabalho</t>
  </si>
  <si>
    <t>Substituto nas ausências legais -Outros (especificar)</t>
  </si>
  <si>
    <t>REGISTRO-SP</t>
  </si>
  <si>
    <t>DIA DO TRABALHADOR EM ASSEIO E CONSERVAÇÃO</t>
  </si>
  <si>
    <t>Sindicato</t>
  </si>
  <si>
    <t>Tipo de Serviço</t>
  </si>
  <si>
    <t>Outras informações</t>
  </si>
  <si>
    <t>SEGUNDA A SÁBADO</t>
  </si>
  <si>
    <t>Total da Remuneração - Base de cálculo para encargos trabalhistas</t>
  </si>
  <si>
    <t>Férias</t>
  </si>
  <si>
    <t>Adicional de Férias</t>
  </si>
  <si>
    <t>Subtotal</t>
  </si>
  <si>
    <t>Incidência do Submódulo 2.2 sobre o Submódulo 2.1</t>
  </si>
  <si>
    <t>C.1. Tributos Federais (especificar conforme tributação da licitante) PIS</t>
  </si>
  <si>
    <t>C.2. Tributos Estaduais (especificar conforme tributação da licitante) COFINS</t>
  </si>
  <si>
    <t>C.3. Tributos Municipais (especificar conforme tributação da licitante) ISS</t>
  </si>
  <si>
    <t>Substituto nas ausências Legais - Ausência por doença</t>
  </si>
  <si>
    <t>Substituto nas ausências legais - Ausência por faltas legais</t>
  </si>
  <si>
    <t>LÍDER</t>
  </si>
  <si>
    <t>4.2.</t>
  </si>
  <si>
    <t>Cidade e Data</t>
  </si>
  <si>
    <t>Nome</t>
  </si>
  <si>
    <t>Cargo</t>
  </si>
  <si>
    <r>
      <rPr>
        <sz val="10"/>
        <color rgb="FF3D3D3D"/>
        <rFont val="Calibri Light"/>
        <family val="2"/>
        <scheme val="major"/>
      </rPr>
      <t xml:space="preserve">Álcool </t>
    </r>
    <r>
      <rPr>
        <sz val="10"/>
        <color rgb="FF1A1A1A"/>
        <rFont val="Calibri Light"/>
        <family val="2"/>
        <scheme val="major"/>
      </rPr>
      <t>de uso doméstico liquído 70%</t>
    </r>
  </si>
  <si>
    <r>
      <rPr>
        <sz val="10"/>
        <color rgb="FF1A1A1A"/>
        <rFont val="Calibri Light"/>
        <family val="2"/>
        <scheme val="major"/>
      </rPr>
      <t xml:space="preserve">Detergente neulro líquido </t>
    </r>
    <r>
      <rPr>
        <sz val="10"/>
        <color rgb="FF2D2D2D"/>
        <rFont val="Calibri Light"/>
        <family val="2"/>
        <scheme val="major"/>
      </rPr>
      <t xml:space="preserve">alto </t>
    </r>
    <r>
      <rPr>
        <sz val="10"/>
        <color rgb="FF1A1A1A"/>
        <rFont val="Calibri Light"/>
        <family val="2"/>
        <scheme val="major"/>
      </rPr>
      <t>rendimento</t>
    </r>
  </si>
  <si>
    <r>
      <rPr>
        <sz val="10"/>
        <color rgb="FF3D3D3D"/>
        <rFont val="Calibri Light"/>
        <family val="2"/>
        <scheme val="major"/>
      </rPr>
      <t xml:space="preserve">500 </t>
    </r>
    <r>
      <rPr>
        <sz val="10"/>
        <color rgb="FF2D2D2D"/>
        <rFont val="Calibri Light"/>
        <family val="2"/>
        <scheme val="major"/>
      </rPr>
      <t>ml</t>
    </r>
  </si>
  <si>
    <r>
      <rPr>
        <sz val="10"/>
        <color rgb="FF1A1A1A"/>
        <rFont val="Calibri Light"/>
        <family val="2"/>
        <scheme val="major"/>
      </rPr>
      <t xml:space="preserve">Flanela para </t>
    </r>
    <r>
      <rPr>
        <sz val="10"/>
        <color rgb="FF3D3D3D"/>
        <rFont val="Calibri Light"/>
        <family val="2"/>
        <scheme val="major"/>
      </rPr>
      <t xml:space="preserve">limpeza (30cm </t>
    </r>
    <r>
      <rPr>
        <sz val="10"/>
        <color rgb="FF2D2D2D"/>
        <rFont val="Calibri Light"/>
        <family val="2"/>
        <scheme val="major"/>
      </rPr>
      <t>x 40cm)</t>
    </r>
  </si>
  <si>
    <t>Limpador multiuso (para limpeza de móveis e equipamentos em geral)</t>
  </si>
  <si>
    <t>Pano de limpeza de piso (saco branco ou xadrez 45cm x 60cm )</t>
  </si>
  <si>
    <r>
      <rPr>
        <sz val="10"/>
        <color rgb="FF2A2A2A"/>
        <rFont val="Calibri Light"/>
        <family val="2"/>
        <scheme val="major"/>
      </rPr>
      <t xml:space="preserve">Papel </t>
    </r>
    <r>
      <rPr>
        <sz val="10"/>
        <color rgb="FF131515"/>
        <rFont val="Calibri Light"/>
        <family val="2"/>
        <scheme val="major"/>
      </rPr>
      <t>higiêni</t>
    </r>
    <r>
      <rPr>
        <sz val="10"/>
        <color rgb="FF3F3F3F"/>
        <rFont val="Calibri Light"/>
        <family val="2"/>
        <scheme val="major"/>
      </rPr>
      <t xml:space="preserve">co </t>
    </r>
    <r>
      <rPr>
        <sz val="10"/>
        <color rgb="FF2A2A2A"/>
        <rFont val="Calibri Light"/>
        <family val="2"/>
        <scheme val="major"/>
      </rPr>
      <t xml:space="preserve">300 metros branco </t>
    </r>
    <r>
      <rPr>
        <sz val="10"/>
        <color rgb="FF3F3F3F"/>
        <rFont val="Calibri Light"/>
        <family val="2"/>
        <scheme val="major"/>
      </rPr>
      <t xml:space="preserve">e </t>
    </r>
    <r>
      <rPr>
        <sz val="10"/>
        <color rgb="FF2A2A2A"/>
        <rFont val="Calibri Light"/>
        <family val="2"/>
        <scheme val="major"/>
      </rPr>
      <t xml:space="preserve">boa </t>
    </r>
    <r>
      <rPr>
        <sz val="10"/>
        <color rgb="FF131515"/>
        <rFont val="Calibri Light"/>
        <family val="2"/>
        <scheme val="major"/>
      </rPr>
      <t>qualidad</t>
    </r>
    <r>
      <rPr>
        <sz val="10"/>
        <color rgb="FF3F3F3F"/>
        <rFont val="Calibri Light"/>
        <family val="2"/>
        <scheme val="major"/>
      </rPr>
      <t>e</t>
    </r>
  </si>
  <si>
    <r>
      <rPr>
        <sz val="10"/>
        <color rgb="FF2A2A2A"/>
        <rFont val="Calibri Light"/>
        <family val="2"/>
        <scheme val="major"/>
      </rPr>
      <t xml:space="preserve">Papel </t>
    </r>
    <r>
      <rPr>
        <sz val="10"/>
        <color rgb="FF131515"/>
        <rFont val="Calibri Light"/>
        <family val="2"/>
        <scheme val="major"/>
      </rPr>
      <t xml:space="preserve">Toalha </t>
    </r>
    <r>
      <rPr>
        <sz val="10"/>
        <color rgb="FF2A2A2A"/>
        <rFont val="Calibri Light"/>
        <family val="2"/>
        <scheme val="major"/>
      </rPr>
      <t xml:space="preserve">Bobina Auto </t>
    </r>
    <r>
      <rPr>
        <sz val="10"/>
        <color rgb="FF3F3F3F"/>
        <rFont val="Calibri Light"/>
        <family val="2"/>
        <scheme val="major"/>
      </rPr>
      <t>Cor</t>
    </r>
    <r>
      <rPr>
        <sz val="10"/>
        <color rgb="FF131515"/>
        <rFont val="Calibri Light"/>
        <family val="2"/>
        <scheme val="major"/>
      </rPr>
      <t xml:space="preserve">te </t>
    </r>
    <r>
      <rPr>
        <sz val="10"/>
        <color rgb="FF2A2A2A"/>
        <rFont val="Calibri Light"/>
        <family val="2"/>
        <scheme val="major"/>
      </rPr>
      <t xml:space="preserve">20cm x </t>
    </r>
    <r>
      <rPr>
        <sz val="10"/>
        <color rgb="FF3F3F3F"/>
        <rFont val="Calibri Light"/>
        <family val="2"/>
        <scheme val="major"/>
      </rPr>
      <t>2</t>
    </r>
    <r>
      <rPr>
        <sz val="10"/>
        <color rgb="FF131515"/>
        <rFont val="Calibri Light"/>
        <family val="2"/>
        <scheme val="major"/>
      </rPr>
      <t xml:space="preserve">00m </t>
    </r>
    <r>
      <rPr>
        <sz val="10"/>
        <color rgb="FF3F3F3F"/>
        <rFont val="Calibri Light"/>
        <family val="2"/>
        <scheme val="major"/>
      </rPr>
      <t>(gra</t>
    </r>
    <r>
      <rPr>
        <sz val="10"/>
        <color rgb="FF131515"/>
        <rFont val="Calibri Light"/>
        <family val="2"/>
        <scheme val="major"/>
      </rPr>
      <t xml:space="preserve">matura </t>
    </r>
    <r>
      <rPr>
        <sz val="10"/>
        <color rgb="FF2A2A2A"/>
        <rFont val="Calibri Light"/>
        <family val="2"/>
        <scheme val="major"/>
      </rPr>
      <t>mínima 28)</t>
    </r>
  </si>
  <si>
    <r>
      <rPr>
        <sz val="10"/>
        <color rgb="FF131515"/>
        <rFont val="Calibri Light"/>
        <family val="2"/>
        <scheme val="major"/>
      </rPr>
      <t>Pap</t>
    </r>
    <r>
      <rPr>
        <sz val="10"/>
        <color rgb="FF3F3F3F"/>
        <rFont val="Calibri Light"/>
        <family val="2"/>
        <scheme val="major"/>
      </rPr>
      <t>e</t>
    </r>
    <r>
      <rPr>
        <sz val="10"/>
        <color rgb="FF131515"/>
        <rFont val="Calibri Light"/>
        <family val="2"/>
        <scheme val="major"/>
      </rPr>
      <t xml:space="preserve">l toalha </t>
    </r>
    <r>
      <rPr>
        <sz val="10"/>
        <color rgb="FF2A2A2A"/>
        <rFont val="Calibri Light"/>
        <family val="2"/>
        <scheme val="major"/>
      </rPr>
      <t xml:space="preserve">interfolha  </t>
    </r>
    <r>
      <rPr>
        <sz val="10"/>
        <color rgb="FF131515"/>
        <rFont val="Calibri Light"/>
        <family val="2"/>
        <scheme val="major"/>
      </rPr>
      <t>pac</t>
    </r>
    <r>
      <rPr>
        <sz val="10"/>
        <color rgb="FF3F3F3F"/>
        <rFont val="Calibri Light"/>
        <family val="2"/>
        <scheme val="major"/>
      </rPr>
      <t>o</t>
    </r>
    <r>
      <rPr>
        <sz val="10"/>
        <color rgb="FF131515"/>
        <rFont val="Calibri Light"/>
        <family val="2"/>
        <scheme val="major"/>
      </rPr>
      <t>t</t>
    </r>
    <r>
      <rPr>
        <sz val="10"/>
        <color rgb="FF3F3F3F"/>
        <rFont val="Calibri Light"/>
        <family val="2"/>
        <scheme val="major"/>
      </rPr>
      <t xml:space="preserve">e </t>
    </r>
    <r>
      <rPr>
        <sz val="10"/>
        <color rgb="FF2A2A2A"/>
        <rFont val="Calibri Light"/>
        <family val="2"/>
        <scheme val="major"/>
      </rPr>
      <t xml:space="preserve">com  </t>
    </r>
    <r>
      <rPr>
        <sz val="10"/>
        <rFont val="Calibri Light"/>
        <family val="2"/>
        <scheme val="major"/>
      </rPr>
      <t>1</t>
    </r>
    <r>
      <rPr>
        <sz val="10"/>
        <color rgb="FF2A2A2A"/>
        <rFont val="Calibri Light"/>
        <family val="2"/>
        <scheme val="major"/>
      </rPr>
      <t>000 folhas</t>
    </r>
  </si>
  <si>
    <r>
      <rPr>
        <sz val="10"/>
        <color rgb="FF2A2A2A"/>
        <rFont val="Calibri Light"/>
        <family val="2"/>
        <scheme val="major"/>
      </rPr>
      <t>Pacote c</t>
    </r>
    <r>
      <rPr>
        <sz val="10"/>
        <color rgb="FF5D5D5D"/>
        <rFont val="Calibri Light"/>
        <family val="2"/>
        <scheme val="major"/>
      </rPr>
      <t xml:space="preserve">/ </t>
    </r>
    <r>
      <rPr>
        <sz val="10"/>
        <color rgb="FF2A2A2A"/>
        <rFont val="Calibri Light"/>
        <family val="2"/>
        <scheme val="major"/>
      </rPr>
      <t>1000 unidades</t>
    </r>
  </si>
  <si>
    <r>
      <rPr>
        <sz val="10"/>
        <color rgb="FF2A2A2A"/>
        <rFont val="Calibri Light"/>
        <family val="2"/>
        <scheme val="major"/>
      </rPr>
      <t>Dispenser  P</t>
    </r>
    <r>
      <rPr>
        <sz val="10"/>
        <color rgb="FF5D5D5D"/>
        <rFont val="Calibri Light"/>
        <family val="2"/>
        <scheme val="major"/>
      </rPr>
      <t xml:space="preserve">/ </t>
    </r>
    <r>
      <rPr>
        <sz val="10"/>
        <color rgb="FF131515"/>
        <rFont val="Calibri Light"/>
        <family val="2"/>
        <scheme val="major"/>
      </rPr>
      <t>Pap</t>
    </r>
    <r>
      <rPr>
        <sz val="10"/>
        <color rgb="FF3F3F3F"/>
        <rFont val="Calibri Light"/>
        <family val="2"/>
        <scheme val="major"/>
      </rPr>
      <t>e</t>
    </r>
    <r>
      <rPr>
        <sz val="10"/>
        <color rgb="FF131515"/>
        <rFont val="Calibri Light"/>
        <family val="2"/>
        <scheme val="major"/>
      </rPr>
      <t xml:space="preserve">l </t>
    </r>
    <r>
      <rPr>
        <sz val="10"/>
        <color rgb="FF2A2A2A"/>
        <rFont val="Calibri Light"/>
        <family val="2"/>
        <scheme val="major"/>
      </rPr>
      <t xml:space="preserve">Higiênico Tipo </t>
    </r>
    <r>
      <rPr>
        <sz val="10"/>
        <color rgb="FF131515"/>
        <rFont val="Calibri Light"/>
        <family val="2"/>
        <scheme val="major"/>
      </rPr>
      <t>Rolã</t>
    </r>
    <r>
      <rPr>
        <sz val="10"/>
        <color rgb="FF3F3F3F"/>
        <rFont val="Calibri Light"/>
        <family val="2"/>
        <scheme val="major"/>
      </rPr>
      <t>o</t>
    </r>
  </si>
  <si>
    <r>
      <rPr>
        <sz val="10"/>
        <color rgb="FF2A2A2A"/>
        <rFont val="Calibri Light"/>
        <family val="2"/>
        <scheme val="major"/>
      </rPr>
      <t xml:space="preserve">Dispenser  Para Papel Toalha Bobina </t>
    </r>
    <r>
      <rPr>
        <sz val="10"/>
        <color rgb="FF3F3F3F"/>
        <rFont val="Calibri Light"/>
        <family val="2"/>
        <scheme val="major"/>
      </rPr>
      <t>A</t>
    </r>
    <r>
      <rPr>
        <sz val="10"/>
        <color rgb="FF131515"/>
        <rFont val="Calibri Light"/>
        <family val="2"/>
        <scheme val="major"/>
      </rPr>
      <t>u</t>
    </r>
    <r>
      <rPr>
        <sz val="10"/>
        <color rgb="FF3F3F3F"/>
        <rFont val="Calibri Light"/>
        <family val="2"/>
        <scheme val="major"/>
      </rPr>
      <t>tocort</t>
    </r>
    <r>
      <rPr>
        <sz val="10"/>
        <color rgb="FF2A2A2A"/>
        <rFont val="Calibri Light"/>
        <family val="2"/>
        <scheme val="major"/>
      </rPr>
      <t>e Alavanca</t>
    </r>
  </si>
  <si>
    <r>
      <rPr>
        <sz val="10"/>
        <color rgb="FF131515"/>
        <rFont val="Calibri Light"/>
        <family val="2"/>
        <scheme val="major"/>
      </rPr>
      <t>Tapet</t>
    </r>
    <r>
      <rPr>
        <sz val="10"/>
        <color rgb="FF3F3F3F"/>
        <rFont val="Calibri Light"/>
        <family val="2"/>
        <scheme val="major"/>
      </rPr>
      <t>e ca</t>
    </r>
    <r>
      <rPr>
        <sz val="10"/>
        <color rgb="FF131515"/>
        <rFont val="Calibri Light"/>
        <family val="2"/>
        <scheme val="major"/>
      </rPr>
      <t>pa</t>
    </r>
    <r>
      <rPr>
        <sz val="10"/>
        <color rgb="FF3F3F3F"/>
        <rFont val="Calibri Light"/>
        <family val="2"/>
        <scheme val="major"/>
      </rPr>
      <t>c</t>
    </r>
    <r>
      <rPr>
        <sz val="10"/>
        <color rgb="FF131515"/>
        <rFont val="Calibri Light"/>
        <family val="2"/>
        <scheme val="major"/>
      </rPr>
      <t xml:space="preserve">ho </t>
    </r>
    <r>
      <rPr>
        <sz val="10"/>
        <color rgb="FF2A2A2A"/>
        <rFont val="Calibri Light"/>
        <family val="2"/>
        <scheme val="major"/>
      </rPr>
      <t>(tamanho aprox 75cm x 45cm)</t>
    </r>
  </si>
  <si>
    <r>
      <rPr>
        <sz val="10"/>
        <color rgb="FF2A2A2A"/>
        <rFont val="Calibri Light"/>
        <family val="2"/>
        <scheme val="major"/>
      </rPr>
      <t xml:space="preserve">Mangueiras </t>
    </r>
    <r>
      <rPr>
        <sz val="10"/>
        <color rgb="FF131515"/>
        <rFont val="Calibri Light"/>
        <family val="2"/>
        <scheme val="major"/>
      </rPr>
      <t xml:space="preserve">para jardim </t>
    </r>
    <r>
      <rPr>
        <sz val="10"/>
        <color rgb="FF3F3F3F"/>
        <rFont val="Calibri Light"/>
        <family val="2"/>
        <scheme val="major"/>
      </rPr>
      <t xml:space="preserve">super </t>
    </r>
    <r>
      <rPr>
        <sz val="10"/>
        <color rgb="FF131515"/>
        <rFont val="Calibri Light"/>
        <family val="2"/>
        <scheme val="major"/>
      </rPr>
      <t>r</t>
    </r>
    <r>
      <rPr>
        <sz val="10"/>
        <color rgb="FF3F3F3F"/>
        <rFont val="Calibri Light"/>
        <family val="2"/>
        <scheme val="major"/>
      </rPr>
      <t>esis</t>
    </r>
    <r>
      <rPr>
        <sz val="10"/>
        <color rgb="FF131515"/>
        <rFont val="Calibri Light"/>
        <family val="2"/>
        <scheme val="major"/>
      </rPr>
      <t>t</t>
    </r>
    <r>
      <rPr>
        <sz val="10"/>
        <color rgb="FF3F3F3F"/>
        <rFont val="Calibri Light"/>
        <family val="2"/>
        <scheme val="major"/>
      </rPr>
      <t>e</t>
    </r>
    <r>
      <rPr>
        <sz val="10"/>
        <color rgb="FF131515"/>
        <rFont val="Calibri Light"/>
        <family val="2"/>
        <scheme val="major"/>
      </rPr>
      <t>n</t>
    </r>
    <r>
      <rPr>
        <sz val="10"/>
        <color rgb="FF3F3F3F"/>
        <rFont val="Calibri Light"/>
        <family val="2"/>
        <scheme val="major"/>
      </rPr>
      <t>te</t>
    </r>
  </si>
  <si>
    <t>Metro</t>
  </si>
  <si>
    <t>Secador de mãos</t>
  </si>
  <si>
    <t>Adubo químico</t>
  </si>
  <si>
    <t>Gasolina comum para roçadeira</t>
  </si>
  <si>
    <t>Fio de Nylon para roçadeira</t>
  </si>
  <si>
    <t>Mensal</t>
  </si>
  <si>
    <t>Reposição Estimado</t>
  </si>
  <si>
    <t>Qtdc
Estimada</t>
  </si>
  <si>
    <t>Saco 50 kg</t>
  </si>
  <si>
    <t>Adubo Orgânico (esterco puro orgânico)</t>
  </si>
  <si>
    <t>Saco 25 kg</t>
  </si>
  <si>
    <t>Litros</t>
  </si>
  <si>
    <t>Pesticida para formigas (conforme legislação e normas vigentes)</t>
  </si>
  <si>
    <t>Bomba costal para aplicação de herbicidas</t>
  </si>
  <si>
    <t>Unidade</t>
  </si>
  <si>
    <t>Anual</t>
  </si>
  <si>
    <t>Roçadeira gasolina profissional</t>
  </si>
  <si>
    <t>Soprador de folhas</t>
  </si>
  <si>
    <t>Cortador de grama Tipo Carrinho</t>
  </si>
  <si>
    <t>Enxada com cabo</t>
  </si>
  <si>
    <t>Enxadão com cabo</t>
  </si>
  <si>
    <t>Foice com cabo</t>
  </si>
  <si>
    <t>Pá de bico com cabo</t>
  </si>
  <si>
    <t>Pá Cortadeira vanga quadrada</t>
  </si>
  <si>
    <t>Rastelo</t>
  </si>
  <si>
    <t>Regador de plástico</t>
  </si>
  <si>
    <t>Água sanitária</t>
  </si>
  <si>
    <r>
      <rPr>
        <b/>
        <sz val="10"/>
        <color rgb="FF2D2D2D"/>
        <rFont val="Calibri Light"/>
        <family val="2"/>
        <scheme val="major"/>
      </rPr>
      <t>Un</t>
    </r>
    <r>
      <rPr>
        <b/>
        <sz val="10"/>
        <color rgb="FF010101"/>
        <rFont val="Calibri Light"/>
        <family val="2"/>
        <scheme val="major"/>
      </rPr>
      <t>i</t>
    </r>
    <r>
      <rPr>
        <b/>
        <sz val="10"/>
        <color rgb="FF1A1A1A"/>
        <rFont val="Calibri Light"/>
        <family val="2"/>
        <scheme val="major"/>
      </rPr>
      <t>dade de medida</t>
    </r>
  </si>
  <si>
    <t>Qtd Estimada</t>
  </si>
  <si>
    <t>Desentupidor de pia profissional</t>
  </si>
  <si>
    <r>
      <rPr>
        <sz val="10"/>
        <color rgb="FF2D2D2D"/>
        <rFont val="Calibri Light"/>
        <family val="2"/>
        <scheme val="major"/>
      </rPr>
      <t xml:space="preserve">Desentupidor </t>
    </r>
    <r>
      <rPr>
        <sz val="10"/>
        <color rgb="FF1A1A1A"/>
        <rFont val="Calibri Light"/>
        <family val="2"/>
        <scheme val="major"/>
      </rPr>
      <t xml:space="preserve">de </t>
    </r>
    <r>
      <rPr>
        <sz val="10"/>
        <color rgb="FF3D3D3D"/>
        <rFont val="Calibri Light"/>
        <family val="2"/>
        <scheme val="major"/>
      </rPr>
      <t>vaso sa</t>
    </r>
    <r>
      <rPr>
        <sz val="10"/>
        <color rgb="FF1A1A1A"/>
        <rFont val="Calibri Light"/>
        <family val="2"/>
        <scheme val="major"/>
      </rPr>
      <t>nitá</t>
    </r>
    <r>
      <rPr>
        <sz val="10"/>
        <color rgb="FF010101"/>
        <rFont val="Calibri Light"/>
        <family val="2"/>
        <scheme val="major"/>
      </rPr>
      <t>r</t>
    </r>
    <r>
      <rPr>
        <sz val="10"/>
        <color rgb="FF1A1A1A"/>
        <rFont val="Calibri Light"/>
        <family val="2"/>
        <scheme val="major"/>
      </rPr>
      <t>io profissional</t>
    </r>
  </si>
  <si>
    <r>
      <rPr>
        <sz val="10"/>
        <color rgb="FF3D3D3D"/>
        <rFont val="Calibri Light"/>
        <family val="2"/>
        <scheme val="major"/>
      </rPr>
      <t>Álcoo</t>
    </r>
    <r>
      <rPr>
        <sz val="10"/>
        <color rgb="FF010101"/>
        <rFont val="Calibri Light"/>
        <family val="2"/>
        <scheme val="major"/>
      </rPr>
      <t xml:space="preserve">l </t>
    </r>
    <r>
      <rPr>
        <sz val="10"/>
        <color rgb="FF3D3D3D"/>
        <rFont val="Calibri Light"/>
        <family val="2"/>
        <scheme val="major"/>
      </rPr>
      <t>em gel</t>
    </r>
  </si>
  <si>
    <t>Pá para lixo</t>
  </si>
  <si>
    <t>Item</t>
  </si>
  <si>
    <t>Frasco de 500 ml</t>
  </si>
  <si>
    <t>Carrinho de mão</t>
  </si>
  <si>
    <t>EPI'S - LIMPEZA</t>
  </si>
  <si>
    <t>EPI'S - JARDINAGEM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</si>
</sst>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-* #,##0.0000000_-;\-* #,##0.0000000_-;_-* &quot;-&quot;??_-;_-@_-"/>
    <numFmt numFmtId="166" formatCode="0.0%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64"/>
      <name val="Calibri"/>
      <family val="2"/>
      <scheme val="minor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8"/>
      <color theme="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 Light"/>
      <family val="2"/>
      <scheme val="major"/>
    </font>
    <font>
      <b/>
      <sz val="10"/>
      <color rgb="FF010101"/>
      <name val="Calibri Light"/>
      <family val="2"/>
      <scheme val="major"/>
    </font>
    <font>
      <b/>
      <sz val="10"/>
      <color rgb="FF2D2D2D"/>
      <name val="Calibri Light"/>
      <family val="2"/>
      <scheme val="major"/>
    </font>
    <font>
      <b/>
      <sz val="10"/>
      <color rgb="FF1A1A1A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1A1A1A"/>
      <name val="Calibri Light"/>
      <family val="2"/>
      <scheme val="major"/>
    </font>
    <font>
      <sz val="10"/>
      <color rgb="FF2D2D2D"/>
      <name val="Calibri Light"/>
      <family val="2"/>
      <scheme val="major"/>
    </font>
    <font>
      <sz val="10"/>
      <color rgb="FF010101"/>
      <name val="Calibri Light"/>
      <family val="2"/>
      <scheme val="major"/>
    </font>
    <font>
      <sz val="10"/>
      <color rgb="FF3D3D3D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131515"/>
      <name val="Calibri Light"/>
      <family val="2"/>
      <scheme val="major"/>
    </font>
    <font>
      <sz val="10"/>
      <color rgb="FF2A2A2A"/>
      <name val="Calibri Light"/>
      <family val="2"/>
      <scheme val="major"/>
    </font>
    <font>
      <b/>
      <sz val="10"/>
      <color rgb="FF131515"/>
      <name val="Calibri Light"/>
      <family val="2"/>
      <scheme val="major"/>
    </font>
    <font>
      <sz val="10"/>
      <color rgb="FF3F3F3F"/>
      <name val="Calibri Light"/>
      <family val="2"/>
      <scheme val="major"/>
    </font>
    <font>
      <sz val="10"/>
      <color rgb="FF5D5D5D"/>
      <name val="Calibri Light"/>
      <family val="2"/>
      <scheme val="major"/>
    </font>
    <font>
      <b/>
      <sz val="10"/>
      <color rgb="FF2A2A2A"/>
      <name val="Calibri Light"/>
      <family val="2"/>
      <scheme val="maj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 Light"/>
      <family val="2"/>
      <scheme val="major"/>
    </font>
    <font>
      <b/>
      <sz val="12"/>
      <color rgb="FF000000"/>
      <name val="Times New Roman"/>
      <family val="1"/>
    </font>
  </fonts>
  <fills count="4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AE3F3"/>
        <bgColor rgb="FFE7E6E6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5">
    <xf numFmtId="0" fontId="0" fillId="0" borderId="0"/>
    <xf numFmtId="43" fontId="1" fillId="0" borderId="0" applyFont="0" applyFill="0" applyBorder="0" applyAlignment="0" applyProtection="0"/>
    <xf numFmtId="164" fontId="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5" applyNumberFormat="0" applyAlignment="0" applyProtection="0"/>
    <xf numFmtId="0" fontId="14" fillId="7" borderId="16" applyNumberFormat="0" applyAlignment="0" applyProtection="0"/>
    <xf numFmtId="0" fontId="15" fillId="7" borderId="15" applyNumberFormat="0" applyAlignment="0" applyProtection="0"/>
    <xf numFmtId="0" fontId="16" fillId="0" borderId="17" applyNumberFormat="0" applyFill="0" applyAlignment="0" applyProtection="0"/>
    <xf numFmtId="0" fontId="17" fillId="8" borderId="18" applyNumberFormat="0" applyAlignment="0" applyProtection="0"/>
    <xf numFmtId="0" fontId="18" fillId="0" borderId="0" applyNumberFormat="0" applyFill="0" applyBorder="0" applyAlignment="0" applyProtection="0"/>
    <xf numFmtId="0" fontId="1" fillId="9" borderId="19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0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39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10" fontId="3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/>
    <xf numFmtId="0" fontId="2" fillId="0" borderId="7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44" fontId="3" fillId="0" borderId="23" xfId="52" applyFont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44" fontId="3" fillId="0" borderId="23" xfId="0" applyNumberFormat="1" applyFont="1" applyBorder="1" applyAlignment="1">
      <alignment vertical="center" wrapText="1"/>
    </xf>
    <xf numFmtId="0" fontId="24" fillId="0" borderId="0" xfId="0" applyFont="1" applyAlignment="1">
      <alignment horizontal="center"/>
    </xf>
    <xf numFmtId="0" fontId="24" fillId="0" borderId="0" xfId="0" applyFont="1"/>
    <xf numFmtId="0" fontId="24" fillId="0" borderId="1" xfId="0" applyFont="1" applyBorder="1" applyAlignment="1">
      <alignment horizontal="left"/>
    </xf>
    <xf numFmtId="0" fontId="4" fillId="38" borderId="34" xfId="0" applyFont="1" applyFill="1" applyBorder="1" applyAlignment="1">
      <alignment wrapText="1"/>
    </xf>
    <xf numFmtId="0" fontId="4" fillId="38" borderId="35" xfId="0" applyFont="1" applyFill="1" applyBorder="1" applyAlignment="1">
      <alignment wrapText="1"/>
    </xf>
    <xf numFmtId="0" fontId="4" fillId="38" borderId="37" xfId="0" applyFont="1" applyFill="1" applyBorder="1" applyAlignment="1">
      <alignment wrapText="1"/>
    </xf>
    <xf numFmtId="0" fontId="4" fillId="38" borderId="38" xfId="0" applyFont="1" applyFill="1" applyBorder="1" applyAlignment="1">
      <alignment wrapText="1"/>
    </xf>
    <xf numFmtId="0" fontId="24" fillId="38" borderId="40" xfId="0" applyFont="1" applyFill="1" applyBorder="1" applyAlignment="1">
      <alignment wrapText="1"/>
    </xf>
    <xf numFmtId="0" fontId="4" fillId="38" borderId="40" xfId="0" applyFont="1" applyFill="1" applyBorder="1" applyAlignment="1">
      <alignment wrapText="1"/>
    </xf>
    <xf numFmtId="0" fontId="24" fillId="38" borderId="41" xfId="0" applyFont="1" applyFill="1" applyBorder="1" applyAlignment="1">
      <alignment wrapText="1"/>
    </xf>
    <xf numFmtId="0" fontId="24" fillId="0" borderId="42" xfId="0" applyFont="1" applyBorder="1" applyAlignment="1">
      <alignment vertical="top" wrapText="1"/>
    </xf>
    <xf numFmtId="0" fontId="24" fillId="0" borderId="43" xfId="0" applyFont="1" applyBorder="1" applyAlignment="1">
      <alignment vertical="top" wrapText="1"/>
    </xf>
    <xf numFmtId="44" fontId="24" fillId="0" borderId="43" xfId="0" applyNumberFormat="1" applyFont="1" applyBorder="1" applyAlignment="1">
      <alignment vertical="top" wrapText="1"/>
    </xf>
    <xf numFmtId="44" fontId="24" fillId="0" borderId="44" xfId="0" applyNumberFormat="1" applyFont="1" applyBorder="1" applyAlignment="1">
      <alignment vertical="top" wrapText="1"/>
    </xf>
    <xf numFmtId="44" fontId="4" fillId="0" borderId="44" xfId="0" applyNumberFormat="1" applyFont="1" applyFill="1" applyBorder="1" applyAlignment="1">
      <alignment vertical="top" wrapText="1"/>
    </xf>
    <xf numFmtId="0" fontId="4" fillId="38" borderId="2" xfId="0" applyFont="1" applyFill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24" fillId="0" borderId="5" xfId="0" applyFont="1" applyBorder="1" applyAlignment="1">
      <alignment horizontal="center" wrapText="1"/>
    </xf>
    <xf numFmtId="44" fontId="4" fillId="0" borderId="5" xfId="0" applyNumberFormat="1" applyFont="1" applyFill="1" applyBorder="1" applyAlignment="1">
      <alignment vertical="top" wrapText="1"/>
    </xf>
    <xf numFmtId="0" fontId="2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44" fontId="4" fillId="0" borderId="0" xfId="0" applyNumberFormat="1" applyFont="1" applyBorder="1" applyAlignment="1">
      <alignment vertical="top" wrapText="1"/>
    </xf>
    <xf numFmtId="0" fontId="24" fillId="0" borderId="0" xfId="0" applyFont="1" applyBorder="1"/>
    <xf numFmtId="0" fontId="4" fillId="38" borderId="6" xfId="0" applyFont="1" applyFill="1" applyBorder="1" applyAlignment="1">
      <alignment horizontal="center" vertical="justify"/>
    </xf>
    <xf numFmtId="0" fontId="4" fillId="38" borderId="47" xfId="0" applyFont="1" applyFill="1" applyBorder="1" applyAlignment="1">
      <alignment horizontal="center" vertical="justify"/>
    </xf>
    <xf numFmtId="0" fontId="4" fillId="38" borderId="7" xfId="0" applyFont="1" applyFill="1" applyBorder="1" applyAlignment="1">
      <alignment horizontal="center" vertical="justify"/>
    </xf>
    <xf numFmtId="0" fontId="24" fillId="0" borderId="0" xfId="0" applyFont="1" applyBorder="1" applyAlignment="1">
      <alignment horizontal="center" vertical="justify"/>
    </xf>
    <xf numFmtId="1" fontId="24" fillId="0" borderId="0" xfId="0" applyNumberFormat="1" applyFont="1" applyBorder="1" applyAlignment="1">
      <alignment horizontal="center" vertical="justify"/>
    </xf>
    <xf numFmtId="44" fontId="4" fillId="0" borderId="5" xfId="52" applyFont="1" applyBorder="1" applyAlignment="1">
      <alignment horizontal="center" vertical="justify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4" fontId="4" fillId="0" borderId="4" xfId="52" applyFont="1" applyBorder="1" applyAlignment="1">
      <alignment horizontal="center" vertical="justify"/>
    </xf>
    <xf numFmtId="44" fontId="4" fillId="35" borderId="5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4" fontId="4" fillId="0" borderId="11" xfId="0" applyNumberFormat="1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justify"/>
    </xf>
    <xf numFmtId="0" fontId="4" fillId="38" borderId="11" xfId="0" applyFont="1" applyFill="1" applyBorder="1" applyAlignment="1">
      <alignment horizontal="center" vertical="justify"/>
    </xf>
    <xf numFmtId="0" fontId="4" fillId="38" borderId="27" xfId="0" applyFont="1" applyFill="1" applyBorder="1" applyAlignment="1">
      <alignment horizontal="center" vertical="justify"/>
    </xf>
    <xf numFmtId="0" fontId="4" fillId="38" borderId="23" xfId="0" applyFont="1" applyFill="1" applyBorder="1" applyAlignment="1">
      <alignment horizontal="justify" vertical="justify"/>
    </xf>
    <xf numFmtId="0" fontId="24" fillId="0" borderId="9" xfId="0" applyFont="1" applyBorder="1" applyAlignment="1">
      <alignment horizontal="center" vertical="justify"/>
    </xf>
    <xf numFmtId="0" fontId="24" fillId="38" borderId="11" xfId="0" applyFont="1" applyFill="1" applyBorder="1" applyAlignment="1">
      <alignment horizontal="center" vertical="justify"/>
    </xf>
    <xf numFmtId="0" fontId="24" fillId="38" borderId="23" xfId="0" applyFont="1" applyFill="1" applyBorder="1" applyAlignment="1">
      <alignment horizontal="justify" vertical="justify"/>
    </xf>
    <xf numFmtId="44" fontId="24" fillId="0" borderId="7" xfId="52" applyFont="1" applyBorder="1" applyAlignment="1">
      <alignment horizontal="justify" vertical="justify"/>
    </xf>
    <xf numFmtId="44" fontId="4" fillId="0" borderId="5" xfId="0" applyNumberFormat="1" applyFont="1" applyBorder="1" applyAlignment="1">
      <alignment horizontal="center" vertical="justify"/>
    </xf>
    <xf numFmtId="0" fontId="4" fillId="38" borderId="48" xfId="47" applyFont="1" applyFill="1" applyBorder="1" applyAlignment="1">
      <alignment horizontal="center" vertical="top" wrapText="1"/>
    </xf>
    <xf numFmtId="0" fontId="4" fillId="38" borderId="50" xfId="47" applyFont="1" applyFill="1" applyBorder="1" applyAlignment="1">
      <alignment horizontal="center" vertical="top" wrapText="1"/>
    </xf>
    <xf numFmtId="44" fontId="24" fillId="0" borderId="51" xfId="47" applyNumberFormat="1" applyFont="1" applyBorder="1" applyAlignment="1">
      <alignment vertical="top" wrapText="1"/>
    </xf>
    <xf numFmtId="44" fontId="24" fillId="0" borderId="30" xfId="47" applyNumberFormat="1" applyFont="1" applyBorder="1" applyAlignment="1">
      <alignment vertical="top" wrapText="1"/>
    </xf>
    <xf numFmtId="44" fontId="3" fillId="0" borderId="0" xfId="52" applyFont="1"/>
    <xf numFmtId="0" fontId="4" fillId="0" borderId="3" xfId="47" applyFont="1" applyBorder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0" applyNumberFormat="1" applyFont="1"/>
    <xf numFmtId="0" fontId="24" fillId="0" borderId="1" xfId="0" applyFont="1" applyBorder="1" applyAlignment="1">
      <alignment horizontal="left"/>
    </xf>
    <xf numFmtId="166" fontId="3" fillId="34" borderId="23" xfId="0" applyNumberFormat="1" applyFont="1" applyFill="1" applyBorder="1" applyAlignment="1">
      <alignment horizontal="center" vertical="center" wrapText="1"/>
    </xf>
    <xf numFmtId="0" fontId="24" fillId="0" borderId="1" xfId="54" applyFont="1" applyBorder="1" applyAlignment="1">
      <alignment horizontal="center" vertical="center"/>
    </xf>
    <xf numFmtId="0" fontId="24" fillId="0" borderId="1" xfId="54" applyFont="1" applyBorder="1" applyAlignment="1">
      <alignment horizontal="center" vertical="center" wrapText="1"/>
    </xf>
    <xf numFmtId="44" fontId="24" fillId="0" borderId="1" xfId="52" applyFont="1" applyBorder="1" applyAlignment="1">
      <alignment horizontal="center" vertical="center"/>
    </xf>
    <xf numFmtId="0" fontId="4" fillId="0" borderId="1" xfId="54" applyFont="1" applyBorder="1" applyAlignment="1">
      <alignment horizontal="center" vertical="center"/>
    </xf>
    <xf numFmtId="44" fontId="4" fillId="0" borderId="1" xfId="52" applyFont="1" applyBorder="1" applyAlignment="1">
      <alignment horizontal="center" vertical="center"/>
    </xf>
    <xf numFmtId="0" fontId="4" fillId="40" borderId="1" xfId="54" applyFont="1" applyFill="1" applyBorder="1" applyAlignment="1">
      <alignment horizontal="center" vertical="center"/>
    </xf>
    <xf numFmtId="43" fontId="3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center" vertical="justify"/>
    </xf>
    <xf numFmtId="0" fontId="4" fillId="0" borderId="0" xfId="47" applyFont="1" applyBorder="1" applyAlignment="1">
      <alignment horizontal="center"/>
    </xf>
    <xf numFmtId="44" fontId="4" fillId="35" borderId="0" xfId="47" applyNumberFormat="1" applyFont="1" applyFill="1" applyBorder="1" applyAlignment="1">
      <alignment horizontal="center"/>
    </xf>
    <xf numFmtId="0" fontId="4" fillId="35" borderId="0" xfId="47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 vertical="top" wrapText="1"/>
    </xf>
    <xf numFmtId="44" fontId="4" fillId="35" borderId="0" xfId="0" applyNumberFormat="1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24" fillId="0" borderId="4" xfId="2" applyFont="1" applyBorder="1" applyAlignment="1">
      <alignment horizontal="center" vertical="top" wrapText="1"/>
    </xf>
    <xf numFmtId="0" fontId="32" fillId="0" borderId="0" xfId="0" applyFont="1"/>
    <xf numFmtId="44" fontId="32" fillId="0" borderId="0" xfId="52" applyFont="1"/>
    <xf numFmtId="0" fontId="32" fillId="0" borderId="1" xfId="0" applyFont="1" applyBorder="1" applyAlignment="1">
      <alignment horizontal="left" wrapText="1"/>
    </xf>
    <xf numFmtId="0" fontId="32" fillId="0" borderId="1" xfId="0" applyFont="1" applyBorder="1" applyAlignment="1">
      <alignment horizontal="left" vertical="center" wrapText="1"/>
    </xf>
    <xf numFmtId="0" fontId="28" fillId="40" borderId="57" xfId="0" applyFont="1" applyFill="1" applyBorder="1" applyAlignment="1">
      <alignment horizontal="center" vertical="center" wrapText="1"/>
    </xf>
    <xf numFmtId="0" fontId="38" fillId="40" borderId="0" xfId="0" applyFont="1" applyFill="1"/>
    <xf numFmtId="44" fontId="32" fillId="0" borderId="1" xfId="52" applyFont="1" applyBorder="1"/>
    <xf numFmtId="0" fontId="38" fillId="40" borderId="1" xfId="0" applyFont="1" applyFill="1" applyBorder="1"/>
    <xf numFmtId="0" fontId="32" fillId="0" borderId="0" xfId="0" applyFont="1" applyAlignment="1">
      <alignment horizontal="left"/>
    </xf>
    <xf numFmtId="1" fontId="34" fillId="0" borderId="1" xfId="0" applyNumberFormat="1" applyFont="1" applyBorder="1" applyAlignment="1">
      <alignment horizontal="left" vertical="top" shrinkToFit="1"/>
    </xf>
    <xf numFmtId="1" fontId="36" fillId="0" borderId="1" xfId="0" applyNumberFormat="1" applyFont="1" applyBorder="1" applyAlignment="1">
      <alignment horizontal="left" vertical="top" shrinkToFit="1"/>
    </xf>
    <xf numFmtId="1" fontId="33" fillId="0" borderId="1" xfId="0" applyNumberFormat="1" applyFont="1" applyBorder="1" applyAlignment="1">
      <alignment horizontal="left" vertical="top" shrinkToFit="1"/>
    </xf>
    <xf numFmtId="44" fontId="38" fillId="40" borderId="1" xfId="0" applyNumberFormat="1" applyFont="1" applyFill="1" applyBorder="1"/>
    <xf numFmtId="0" fontId="37" fillId="0" borderId="59" xfId="0" applyFont="1" applyBorder="1" applyAlignment="1">
      <alignment horizontal="left" vertical="top" wrapText="1"/>
    </xf>
    <xf numFmtId="0" fontId="32" fillId="0" borderId="59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1" fontId="40" fillId="0" borderId="1" xfId="0" applyNumberFormat="1" applyFont="1" applyBorder="1" applyAlignment="1">
      <alignment horizontal="left" vertical="top" shrinkToFit="1"/>
    </xf>
    <xf numFmtId="1" fontId="39" fillId="0" borderId="1" xfId="0" applyNumberFormat="1" applyFont="1" applyBorder="1" applyAlignment="1">
      <alignment horizontal="left" vertical="top" shrinkToFit="1"/>
    </xf>
    <xf numFmtId="0" fontId="28" fillId="40" borderId="60" xfId="0" applyFont="1" applyFill="1" applyBorder="1" applyAlignment="1">
      <alignment horizontal="center" vertical="center" wrapText="1"/>
    </xf>
    <xf numFmtId="0" fontId="28" fillId="40" borderId="64" xfId="0" applyFont="1" applyFill="1" applyBorder="1" applyAlignment="1">
      <alignment horizontal="center" vertical="center" wrapText="1"/>
    </xf>
    <xf numFmtId="0" fontId="38" fillId="40" borderId="1" xfId="0" applyFont="1" applyFill="1" applyBorder="1" applyAlignment="1">
      <alignment horizontal="left"/>
    </xf>
    <xf numFmtId="0" fontId="37" fillId="0" borderId="62" xfId="0" applyFont="1" applyBorder="1" applyAlignment="1">
      <alignment horizontal="left" vertical="top" wrapText="1"/>
    </xf>
    <xf numFmtId="0" fontId="37" fillId="0" borderId="52" xfId="0" applyFont="1" applyBorder="1" applyAlignment="1">
      <alignment horizontal="left" vertical="top" wrapText="1"/>
    </xf>
    <xf numFmtId="0" fontId="32" fillId="0" borderId="52" xfId="0" applyFont="1" applyBorder="1" applyAlignment="1">
      <alignment horizontal="left" vertical="top" wrapText="1"/>
    </xf>
    <xf numFmtId="44" fontId="38" fillId="40" borderId="0" xfId="0" applyNumberFormat="1" applyFont="1" applyFill="1"/>
    <xf numFmtId="0" fontId="37" fillId="0" borderId="66" xfId="0" applyFont="1" applyBorder="1" applyAlignment="1">
      <alignment horizontal="left" vertical="top" wrapText="1"/>
    </xf>
    <xf numFmtId="0" fontId="37" fillId="0" borderId="67" xfId="0" applyFont="1" applyBorder="1" applyAlignment="1">
      <alignment horizontal="left" vertical="top" wrapText="1"/>
    </xf>
    <xf numFmtId="44" fontId="32" fillId="0" borderId="66" xfId="52" applyFont="1" applyBorder="1"/>
    <xf numFmtId="0" fontId="28" fillId="40" borderId="65" xfId="0" applyFont="1" applyFill="1" applyBorder="1" applyAlignment="1">
      <alignment horizontal="right" vertical="top" wrapText="1"/>
    </xf>
    <xf numFmtId="0" fontId="45" fillId="0" borderId="0" xfId="0" applyFont="1"/>
    <xf numFmtId="44" fontId="4" fillId="35" borderId="11" xfId="0" applyNumberFormat="1" applyFont="1" applyFill="1" applyBorder="1" applyAlignment="1">
      <alignment vertical="top" wrapText="1"/>
    </xf>
    <xf numFmtId="0" fontId="24" fillId="0" borderId="21" xfId="47" applyFont="1" applyBorder="1" applyAlignment="1">
      <alignment horizontal="center" vertical="top" wrapText="1"/>
    </xf>
    <xf numFmtId="0" fontId="24" fillId="0" borderId="0" xfId="47" applyFont="1" applyBorder="1" applyAlignment="1">
      <alignment horizontal="center" vertical="top" wrapText="1"/>
    </xf>
    <xf numFmtId="44" fontId="24" fillId="0" borderId="0" xfId="47" applyNumberFormat="1" applyFont="1" applyBorder="1" applyAlignment="1">
      <alignment vertical="top" wrapText="1"/>
    </xf>
    <xf numFmtId="164" fontId="24" fillId="0" borderId="3" xfId="2" applyFont="1" applyBorder="1" applyAlignment="1">
      <alignment horizontal="center" vertical="top" wrapText="1"/>
    </xf>
    <xf numFmtId="44" fontId="47" fillId="0" borderId="0" xfId="0" applyNumberFormat="1" applyFont="1"/>
    <xf numFmtId="44" fontId="18" fillId="0" borderId="0" xfId="0" applyNumberFormat="1" applyFont="1"/>
    <xf numFmtId="0" fontId="23" fillId="0" borderId="0" xfId="0" applyFont="1" applyAlignment="1">
      <alignment horizontal="center"/>
    </xf>
    <xf numFmtId="0" fontId="24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44" fontId="48" fillId="41" borderId="1" xfId="52" applyFont="1" applyFill="1" applyBorder="1" applyAlignment="1" applyProtection="1"/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44" fontId="3" fillId="0" borderId="23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top"/>
    </xf>
    <xf numFmtId="0" fontId="37" fillId="0" borderId="1" xfId="0" applyFont="1" applyBorder="1" applyAlignment="1">
      <alignment horizontal="left" vertical="center"/>
    </xf>
    <xf numFmtId="0" fontId="26" fillId="0" borderId="0" xfId="0" applyFont="1" applyAlignment="1"/>
    <xf numFmtId="0" fontId="26" fillId="0" borderId="0" xfId="0" applyFont="1"/>
    <xf numFmtId="0" fontId="46" fillId="0" borderId="1" xfId="0" applyFont="1" applyBorder="1" applyAlignment="1">
      <alignment horizontal="left"/>
    </xf>
    <xf numFmtId="0" fontId="28" fillId="40" borderId="61" xfId="0" applyFont="1" applyFill="1" applyBorder="1" applyAlignment="1">
      <alignment vertical="top" wrapText="1"/>
    </xf>
    <xf numFmtId="0" fontId="36" fillId="0" borderId="1" xfId="0" applyFont="1" applyBorder="1" applyAlignment="1">
      <alignment vertical="top" wrapText="1"/>
    </xf>
    <xf numFmtId="0" fontId="37" fillId="0" borderId="1" xfId="0" applyFont="1" applyBorder="1" applyAlignment="1">
      <alignment vertical="top" wrapText="1"/>
    </xf>
    <xf numFmtId="0" fontId="32" fillId="0" borderId="1" xfId="0" applyFont="1" applyBorder="1" applyAlignment="1">
      <alignment vertical="top" wrapText="1"/>
    </xf>
    <xf numFmtId="0" fontId="33" fillId="0" borderId="1" xfId="0" applyFont="1" applyBorder="1" applyAlignment="1">
      <alignment vertical="top" wrapText="1"/>
    </xf>
    <xf numFmtId="0" fontId="34" fillId="0" borderId="1" xfId="0" applyFont="1" applyBorder="1" applyAlignment="1">
      <alignment vertical="top" wrapText="1"/>
    </xf>
    <xf numFmtId="0" fontId="38" fillId="40" borderId="61" xfId="0" applyFont="1" applyFill="1" applyBorder="1" applyAlignment="1">
      <alignment vertical="top" wrapText="1"/>
    </xf>
    <xf numFmtId="0" fontId="37" fillId="0" borderId="1" xfId="0" applyFont="1" applyBorder="1" applyAlignment="1">
      <alignment vertical="center" wrapText="1"/>
    </xf>
    <xf numFmtId="0" fontId="37" fillId="0" borderId="66" xfId="0" applyFont="1" applyBorder="1" applyAlignment="1">
      <alignment vertical="top" wrapText="1"/>
    </xf>
    <xf numFmtId="0" fontId="38" fillId="40" borderId="1" xfId="0" applyFont="1" applyFill="1" applyBorder="1" applyAlignment="1">
      <alignment vertical="top" wrapText="1"/>
    </xf>
    <xf numFmtId="1" fontId="40" fillId="0" borderId="1" xfId="0" applyNumberFormat="1" applyFont="1" applyBorder="1" applyAlignment="1">
      <alignment vertical="top" shrinkToFit="1"/>
    </xf>
    <xf numFmtId="1" fontId="42" fillId="0" borderId="1" xfId="0" applyNumberFormat="1" applyFont="1" applyBorder="1" applyAlignment="1">
      <alignment vertical="top" shrinkToFit="1"/>
    </xf>
    <xf numFmtId="1" fontId="40" fillId="0" borderId="66" xfId="0" applyNumberFormat="1" applyFont="1" applyBorder="1" applyAlignment="1">
      <alignment vertical="top" shrinkToFit="1"/>
    </xf>
    <xf numFmtId="0" fontId="31" fillId="40" borderId="61" xfId="0" applyFont="1" applyFill="1" applyBorder="1" applyAlignment="1">
      <alignment horizontal="left" vertical="top" wrapText="1"/>
    </xf>
    <xf numFmtId="44" fontId="46" fillId="0" borderId="1" xfId="52" applyFont="1" applyBorder="1" applyAlignment="1"/>
    <xf numFmtId="0" fontId="46" fillId="0" borderId="1" xfId="0" applyFont="1" applyBorder="1" applyAlignment="1">
      <alignment vertical="top"/>
    </xf>
    <xf numFmtId="0" fontId="37" fillId="0" borderId="58" xfId="0" applyFont="1" applyBorder="1" applyAlignment="1">
      <alignment horizontal="left" vertical="top" wrapText="1"/>
    </xf>
    <xf numFmtId="0" fontId="42" fillId="0" borderId="58" xfId="0" applyFont="1" applyBorder="1" applyAlignment="1">
      <alignment horizontal="left" vertical="top" wrapText="1"/>
    </xf>
    <xf numFmtId="0" fontId="40" fillId="0" borderId="58" xfId="0" applyFont="1" applyBorder="1" applyAlignment="1">
      <alignment horizontal="left" vertical="top" wrapText="1"/>
    </xf>
    <xf numFmtId="0" fontId="37" fillId="0" borderId="61" xfId="0" applyFont="1" applyBorder="1" applyAlignment="1">
      <alignment horizontal="left" vertical="center" wrapText="1"/>
    </xf>
    <xf numFmtId="0" fontId="28" fillId="40" borderId="62" xfId="0" applyFont="1" applyFill="1" applyBorder="1" applyAlignment="1">
      <alignment vertical="center" wrapText="1"/>
    </xf>
    <xf numFmtId="0" fontId="37" fillId="0" borderId="1" xfId="0" applyFont="1" applyBorder="1" applyAlignment="1">
      <alignment vertical="top"/>
    </xf>
    <xf numFmtId="44" fontId="37" fillId="0" borderId="1" xfId="52" applyFont="1" applyBorder="1" applyAlignment="1"/>
    <xf numFmtId="44" fontId="37" fillId="0" borderId="1" xfId="52" applyFont="1" applyBorder="1" applyAlignment="1">
      <alignment vertical="top" shrinkToFit="1"/>
    </xf>
    <xf numFmtId="44" fontId="37" fillId="0" borderId="1" xfId="52" applyFont="1" applyBorder="1" applyAlignment="1">
      <alignment wrapText="1"/>
    </xf>
    <xf numFmtId="44" fontId="28" fillId="40" borderId="1" xfId="52" applyFont="1" applyFill="1" applyBorder="1" applyAlignment="1">
      <alignment vertical="top" shrinkToFit="1"/>
    </xf>
    <xf numFmtId="0" fontId="28" fillId="40" borderId="62" xfId="0" applyFont="1" applyFill="1" applyBorder="1" applyAlignment="1">
      <alignment vertical="center"/>
    </xf>
    <xf numFmtId="1" fontId="46" fillId="0" borderId="59" xfId="0" applyNumberFormat="1" applyFont="1" applyBorder="1" applyAlignment="1">
      <alignment vertical="top" shrinkToFit="1"/>
    </xf>
    <xf numFmtId="0" fontId="28" fillId="40" borderId="61" xfId="0" applyFont="1" applyFill="1" applyBorder="1" applyAlignment="1">
      <alignment vertical="top"/>
    </xf>
    <xf numFmtId="0" fontId="28" fillId="40" borderId="63" xfId="0" applyFont="1" applyFill="1" applyBorder="1" applyAlignment="1">
      <alignment vertical="top"/>
    </xf>
    <xf numFmtId="0" fontId="28" fillId="40" borderId="1" xfId="0" applyFont="1" applyFill="1" applyBorder="1" applyAlignment="1">
      <alignment vertical="top" wrapText="1"/>
    </xf>
    <xf numFmtId="0" fontId="40" fillId="0" borderId="62" xfId="0" applyFont="1" applyBorder="1" applyAlignment="1">
      <alignment vertical="top" wrapText="1"/>
    </xf>
    <xf numFmtId="1" fontId="40" fillId="0" borderId="58" xfId="0" applyNumberFormat="1" applyFont="1" applyBorder="1" applyAlignment="1">
      <alignment vertical="top" shrinkToFit="1"/>
    </xf>
    <xf numFmtId="1" fontId="37" fillId="0" borderId="1" xfId="0" applyNumberFormat="1" applyFont="1" applyFill="1" applyBorder="1" applyAlignment="1">
      <alignment vertical="top" shrinkToFit="1"/>
    </xf>
    <xf numFmtId="0" fontId="28" fillId="40" borderId="58" xfId="0" applyFont="1" applyFill="1" applyBorder="1" applyAlignment="1">
      <alignment vertical="top" wrapText="1"/>
    </xf>
    <xf numFmtId="0" fontId="37" fillId="0" borderId="58" xfId="0" applyFont="1" applyBorder="1" applyAlignment="1">
      <alignment vertical="top" wrapText="1"/>
    </xf>
    <xf numFmtId="1" fontId="46" fillId="0" borderId="59" xfId="0" applyNumberFormat="1" applyFont="1" applyFill="1" applyBorder="1" applyAlignment="1">
      <alignment vertical="top" shrinkToFit="1"/>
    </xf>
    <xf numFmtId="0" fontId="37" fillId="0" borderId="1" xfId="0" applyFont="1" applyFill="1" applyBorder="1" applyAlignment="1"/>
    <xf numFmtId="0" fontId="37" fillId="0" borderId="1" xfId="0" applyFont="1" applyFill="1" applyBorder="1" applyAlignment="1">
      <alignment vertical="top"/>
    </xf>
    <xf numFmtId="0" fontId="32" fillId="0" borderId="61" xfId="0" applyFont="1" applyBorder="1" applyAlignment="1">
      <alignment vertical="center" wrapText="1"/>
    </xf>
    <xf numFmtId="0" fontId="37" fillId="0" borderId="59" xfId="0" applyFont="1" applyBorder="1" applyAlignment="1">
      <alignment vertical="top" wrapText="1"/>
    </xf>
    <xf numFmtId="0" fontId="40" fillId="0" borderId="59" xfId="0" applyFont="1" applyBorder="1" applyAlignment="1">
      <alignment vertical="top" wrapText="1"/>
    </xf>
    <xf numFmtId="0" fontId="28" fillId="40" borderId="58" xfId="0" applyFont="1" applyFill="1" applyBorder="1" applyAlignment="1">
      <alignment wrapText="1"/>
    </xf>
    <xf numFmtId="44" fontId="45" fillId="0" borderId="1" xfId="63" applyFont="1" applyBorder="1" applyAlignment="1"/>
    <xf numFmtId="0" fontId="38" fillId="40" borderId="58" xfId="0" applyFont="1" applyFill="1" applyBorder="1" applyAlignment="1">
      <alignment vertical="top" wrapText="1"/>
    </xf>
    <xf numFmtId="44" fontId="45" fillId="0" borderId="1" xfId="52" applyFont="1" applyBorder="1" applyAlignment="1"/>
    <xf numFmtId="0" fontId="37" fillId="0" borderId="62" xfId="0" applyFont="1" applyBorder="1" applyAlignment="1">
      <alignment vertical="top" wrapText="1"/>
    </xf>
    <xf numFmtId="10" fontId="3" fillId="0" borderId="23" xfId="0" applyNumberFormat="1" applyFont="1" applyBorder="1" applyAlignment="1">
      <alignment horizontal="center" vertical="center" wrapText="1"/>
    </xf>
    <xf numFmtId="0" fontId="24" fillId="0" borderId="1" xfId="54" applyFont="1" applyBorder="1" applyAlignment="1">
      <alignment horizontal="center" vertical="center"/>
    </xf>
    <xf numFmtId="0" fontId="24" fillId="0" borderId="1" xfId="54" applyFont="1" applyBorder="1" applyAlignment="1">
      <alignment horizontal="center" vertical="center" wrapText="1"/>
    </xf>
    <xf numFmtId="0" fontId="4" fillId="0" borderId="1" xfId="54" applyFont="1" applyBorder="1" applyAlignment="1">
      <alignment horizontal="center" vertical="center"/>
    </xf>
    <xf numFmtId="0" fontId="4" fillId="40" borderId="1" xfId="54" applyFont="1" applyFill="1" applyBorder="1" applyAlignment="1">
      <alignment horizontal="center" vertical="center"/>
    </xf>
    <xf numFmtId="44" fontId="32" fillId="0" borderId="1" xfId="63" applyFont="1" applyBorder="1"/>
    <xf numFmtId="44" fontId="3" fillId="0" borderId="23" xfId="52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5" fillId="37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4" fillId="0" borderId="1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0" fillId="0" borderId="1" xfId="0" applyBorder="1" applyAlignment="1"/>
    <xf numFmtId="0" fontId="4" fillId="0" borderId="32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14" fontId="2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4" fontId="24" fillId="0" borderId="1" xfId="0" applyNumberFormat="1" applyFont="1" applyBorder="1" applyAlignment="1">
      <alignment horizontal="left"/>
    </xf>
    <xf numFmtId="0" fontId="2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4" fontId="24" fillId="0" borderId="1" xfId="52" applyFont="1" applyBorder="1" applyAlignment="1">
      <alignment horizontal="left"/>
    </xf>
    <xf numFmtId="44" fontId="0" fillId="0" borderId="1" xfId="52" applyFont="1" applyBorder="1" applyAlignment="1">
      <alignment horizontal="left"/>
    </xf>
    <xf numFmtId="0" fontId="38" fillId="40" borderId="52" xfId="0" applyFont="1" applyFill="1" applyBorder="1" applyAlignment="1">
      <alignment horizontal="center"/>
    </xf>
    <xf numFmtId="0" fontId="38" fillId="40" borderId="53" xfId="0" applyFont="1" applyFill="1" applyBorder="1" applyAlignment="1">
      <alignment horizontal="center"/>
    </xf>
    <xf numFmtId="0" fontId="38" fillId="40" borderId="54" xfId="0" applyFont="1" applyFill="1" applyBorder="1" applyAlignment="1">
      <alignment horizontal="center"/>
    </xf>
    <xf numFmtId="0" fontId="27" fillId="40" borderId="68" xfId="0" applyFont="1" applyFill="1" applyBorder="1" applyAlignment="1">
      <alignment horizontal="center"/>
    </xf>
    <xf numFmtId="0" fontId="27" fillId="40" borderId="69" xfId="0" applyFont="1" applyFill="1" applyBorder="1" applyAlignment="1">
      <alignment horizontal="center"/>
    </xf>
    <xf numFmtId="0" fontId="27" fillId="40" borderId="70" xfId="0" applyFont="1" applyFill="1" applyBorder="1" applyAlignment="1">
      <alignment horizontal="center"/>
    </xf>
    <xf numFmtId="0" fontId="27" fillId="40" borderId="52" xfId="0" applyFont="1" applyFill="1" applyBorder="1" applyAlignment="1">
      <alignment horizontal="center"/>
    </xf>
    <xf numFmtId="0" fontId="27" fillId="40" borderId="53" xfId="0" applyFont="1" applyFill="1" applyBorder="1" applyAlignment="1">
      <alignment horizontal="center"/>
    </xf>
    <xf numFmtId="0" fontId="27" fillId="40" borderId="54" xfId="0" applyFont="1" applyFill="1" applyBorder="1" applyAlignment="1">
      <alignment horizontal="center"/>
    </xf>
    <xf numFmtId="0" fontId="38" fillId="40" borderId="0" xfId="0" applyFont="1" applyFill="1" applyAlignment="1">
      <alignment horizontal="center"/>
    </xf>
    <xf numFmtId="0" fontId="4" fillId="0" borderId="52" xfId="54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40" borderId="1" xfId="54" applyFont="1" applyFill="1" applyBorder="1" applyAlignment="1">
      <alignment horizontal="center" vertical="center"/>
    </xf>
    <xf numFmtId="44" fontId="4" fillId="39" borderId="2" xfId="53" applyFont="1" applyFill="1" applyBorder="1" applyAlignment="1">
      <alignment horizontal="center" vertical="top" wrapText="1"/>
    </xf>
    <xf numFmtId="0" fontId="20" fillId="39" borderId="4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wrapText="1"/>
    </xf>
    <xf numFmtId="0" fontId="24" fillId="0" borderId="7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44" fontId="4" fillId="0" borderId="6" xfId="0" applyNumberFormat="1" applyFont="1" applyFill="1" applyBorder="1" applyAlignment="1">
      <alignment vertical="top" wrapText="1"/>
    </xf>
    <xf numFmtId="44" fontId="4" fillId="0" borderId="7" xfId="0" applyNumberFormat="1" applyFont="1" applyFill="1" applyBorder="1" applyAlignment="1">
      <alignment vertical="top" wrapText="1"/>
    </xf>
    <xf numFmtId="0" fontId="4" fillId="38" borderId="2" xfId="0" applyFont="1" applyFill="1" applyBorder="1" applyAlignment="1">
      <alignment horizontal="center" vertical="justify"/>
    </xf>
    <xf numFmtId="0" fontId="4" fillId="38" borderId="3" xfId="0" applyFont="1" applyFill="1" applyBorder="1" applyAlignment="1">
      <alignment horizontal="center" vertical="justify"/>
    </xf>
    <xf numFmtId="0" fontId="4" fillId="38" borderId="4" xfId="0" applyFont="1" applyFill="1" applyBorder="1" applyAlignment="1">
      <alignment horizontal="center" vertical="justify"/>
    </xf>
    <xf numFmtId="0" fontId="4" fillId="38" borderId="10" xfId="0" applyFont="1" applyFill="1" applyBorder="1" applyAlignment="1">
      <alignment vertical="top" wrapText="1"/>
    </xf>
    <xf numFmtId="0" fontId="4" fillId="38" borderId="33" xfId="0" applyFont="1" applyFill="1" applyBorder="1" applyAlignment="1">
      <alignment vertical="top" wrapText="1"/>
    </xf>
    <xf numFmtId="0" fontId="4" fillId="38" borderId="21" xfId="0" applyFont="1" applyFill="1" applyBorder="1" applyAlignment="1">
      <alignment vertical="top" wrapText="1"/>
    </xf>
    <xf numFmtId="0" fontId="4" fillId="38" borderId="36" xfId="0" applyFont="1" applyFill="1" applyBorder="1" applyAlignment="1">
      <alignment vertical="top" wrapText="1"/>
    </xf>
    <xf numFmtId="0" fontId="24" fillId="38" borderId="25" xfId="0" applyFont="1" applyFill="1" applyBorder="1" applyAlignment="1">
      <alignment vertical="top" wrapText="1"/>
    </xf>
    <xf numFmtId="0" fontId="24" fillId="38" borderId="39" xfId="0" applyFont="1" applyFill="1" applyBorder="1" applyAlignment="1">
      <alignment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4" fillId="38" borderId="24" xfId="0" applyFont="1" applyFill="1" applyBorder="1" applyAlignment="1">
      <alignment horizontal="center" vertical="top" wrapText="1"/>
    </xf>
    <xf numFmtId="0" fontId="4" fillId="38" borderId="46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justify"/>
    </xf>
    <xf numFmtId="0" fontId="4" fillId="0" borderId="2" xfId="0" applyFont="1" applyBorder="1" applyAlignment="1">
      <alignment horizontal="justify" vertical="justify"/>
    </xf>
    <xf numFmtId="0" fontId="4" fillId="0" borderId="3" xfId="0" applyFont="1" applyBorder="1" applyAlignment="1">
      <alignment horizontal="justify" vertical="justify"/>
    </xf>
    <xf numFmtId="0" fontId="4" fillId="0" borderId="4" xfId="0" applyFont="1" applyBorder="1" applyAlignment="1">
      <alignment horizontal="justify" vertical="justify"/>
    </xf>
    <xf numFmtId="0" fontId="4" fillId="38" borderId="10" xfId="0" applyFont="1" applyFill="1" applyBorder="1" applyAlignment="1">
      <alignment horizontal="center" vertical="top" wrapText="1"/>
    </xf>
    <xf numFmtId="0" fontId="4" fillId="38" borderId="11" xfId="0" applyFont="1" applyFill="1" applyBorder="1" applyAlignment="1">
      <alignment horizontal="center" vertical="top" wrapText="1"/>
    </xf>
    <xf numFmtId="0" fontId="4" fillId="38" borderId="21" xfId="0" applyFont="1" applyFill="1" applyBorder="1" applyAlignment="1">
      <alignment horizontal="center" vertical="top" wrapText="1"/>
    </xf>
    <xf numFmtId="0" fontId="4" fillId="38" borderId="27" xfId="0" applyFont="1" applyFill="1" applyBorder="1" applyAlignment="1">
      <alignment horizontal="center" vertical="top" wrapText="1"/>
    </xf>
    <xf numFmtId="0" fontId="4" fillId="38" borderId="22" xfId="0" applyFont="1" applyFill="1" applyBorder="1" applyAlignment="1">
      <alignment horizontal="center" vertical="top" wrapText="1"/>
    </xf>
    <xf numFmtId="0" fontId="4" fillId="38" borderId="23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justify"/>
    </xf>
    <xf numFmtId="0" fontId="24" fillId="0" borderId="4" xfId="0" applyFont="1" applyBorder="1" applyAlignment="1">
      <alignment horizontal="center" vertical="justify"/>
    </xf>
    <xf numFmtId="44" fontId="24" fillId="0" borderId="10" xfId="0" applyNumberFormat="1" applyFont="1" applyBorder="1" applyAlignment="1">
      <alignment horizontal="center" vertical="center"/>
    </xf>
    <xf numFmtId="44" fontId="24" fillId="0" borderId="11" xfId="0" applyNumberFormat="1" applyFont="1" applyBorder="1" applyAlignment="1">
      <alignment horizontal="center" vertical="center"/>
    </xf>
    <xf numFmtId="44" fontId="24" fillId="0" borderId="22" xfId="0" applyNumberFormat="1" applyFont="1" applyBorder="1" applyAlignment="1">
      <alignment horizontal="center" vertical="center"/>
    </xf>
    <xf numFmtId="44" fontId="24" fillId="0" borderId="23" xfId="0" applyNumberFormat="1" applyFont="1" applyBorder="1" applyAlignment="1">
      <alignment horizontal="center" vertical="center"/>
    </xf>
    <xf numFmtId="44" fontId="24" fillId="0" borderId="6" xfId="0" applyNumberFormat="1" applyFont="1" applyBorder="1" applyAlignment="1">
      <alignment horizontal="center" vertical="justify"/>
    </xf>
    <xf numFmtId="44" fontId="24" fillId="0" borderId="7" xfId="0" applyNumberFormat="1" applyFont="1" applyBorder="1" applyAlignment="1">
      <alignment horizontal="center" vertical="justify"/>
    </xf>
    <xf numFmtId="44" fontId="24" fillId="0" borderId="10" xfId="0" applyNumberFormat="1" applyFont="1" applyBorder="1" applyAlignment="1">
      <alignment horizontal="center" vertical="justify"/>
    </xf>
    <xf numFmtId="44" fontId="24" fillId="0" borderId="11" xfId="0" applyNumberFormat="1" applyFont="1" applyBorder="1" applyAlignment="1">
      <alignment horizontal="center" vertical="justify"/>
    </xf>
    <xf numFmtId="44" fontId="24" fillId="0" borderId="22" xfId="0" applyNumberFormat="1" applyFont="1" applyBorder="1" applyAlignment="1">
      <alignment horizontal="center" vertical="justify"/>
    </xf>
    <xf numFmtId="44" fontId="24" fillId="0" borderId="23" xfId="0" applyNumberFormat="1" applyFont="1" applyBorder="1" applyAlignment="1">
      <alignment horizontal="center" vertical="justify"/>
    </xf>
    <xf numFmtId="1" fontId="24" fillId="0" borderId="2" xfId="0" applyNumberFormat="1" applyFont="1" applyBorder="1" applyAlignment="1">
      <alignment horizontal="center" vertical="justify"/>
    </xf>
    <xf numFmtId="1" fontId="24" fillId="0" borderId="4" xfId="0" applyNumberFormat="1" applyFont="1" applyBorder="1" applyAlignment="1">
      <alignment horizontal="center" vertical="justify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5" fontId="24" fillId="0" borderId="2" xfId="1" applyNumberFormat="1" applyFont="1" applyBorder="1" applyAlignment="1">
      <alignment horizontal="center" vertical="justify"/>
    </xf>
    <xf numFmtId="165" fontId="24" fillId="0" borderId="4" xfId="1" applyNumberFormat="1" applyFont="1" applyBorder="1" applyAlignment="1">
      <alignment horizontal="center" vertical="justify"/>
    </xf>
    <xf numFmtId="44" fontId="24" fillId="0" borderId="2" xfId="0" applyNumberFormat="1" applyFont="1" applyBorder="1" applyAlignment="1">
      <alignment horizontal="center" vertical="justify"/>
    </xf>
    <xf numFmtId="44" fontId="24" fillId="0" borderId="4" xfId="0" applyNumberFormat="1" applyFont="1" applyBorder="1" applyAlignment="1">
      <alignment horizontal="center" vertical="justify"/>
    </xf>
    <xf numFmtId="0" fontId="4" fillId="38" borderId="10" xfId="0" applyFont="1" applyFill="1" applyBorder="1" applyAlignment="1">
      <alignment horizontal="center" vertical="justify"/>
    </xf>
    <xf numFmtId="0" fontId="4" fillId="38" borderId="11" xfId="0" applyFont="1" applyFill="1" applyBorder="1" applyAlignment="1">
      <alignment horizontal="center" vertical="justify"/>
    </xf>
    <xf numFmtId="0" fontId="4" fillId="38" borderId="21" xfId="0" applyFont="1" applyFill="1" applyBorder="1" applyAlignment="1">
      <alignment horizontal="center" vertical="justify"/>
    </xf>
    <xf numFmtId="0" fontId="4" fillId="38" borderId="27" xfId="0" applyFont="1" applyFill="1" applyBorder="1" applyAlignment="1">
      <alignment horizontal="center" vertical="justify"/>
    </xf>
    <xf numFmtId="0" fontId="4" fillId="38" borderId="22" xfId="0" applyFont="1" applyFill="1" applyBorder="1" applyAlignment="1">
      <alignment horizontal="center" vertical="justify"/>
    </xf>
    <xf numFmtId="0" fontId="4" fillId="38" borderId="23" xfId="0" applyFont="1" applyFill="1" applyBorder="1" applyAlignment="1">
      <alignment horizontal="center" vertical="justify"/>
    </xf>
    <xf numFmtId="0" fontId="4" fillId="0" borderId="2" xfId="47" applyFont="1" applyBorder="1" applyAlignment="1">
      <alignment horizontal="center"/>
    </xf>
    <xf numFmtId="0" fontId="4" fillId="0" borderId="3" xfId="47" applyFont="1" applyBorder="1" applyAlignment="1">
      <alignment horizontal="center"/>
    </xf>
    <xf numFmtId="0" fontId="4" fillId="0" borderId="4" xfId="47" applyFont="1" applyBorder="1" applyAlignment="1">
      <alignment horizontal="center"/>
    </xf>
    <xf numFmtId="0" fontId="4" fillId="38" borderId="10" xfId="47" applyFont="1" applyFill="1" applyBorder="1" applyAlignment="1">
      <alignment horizontal="center" vertical="top" wrapText="1"/>
    </xf>
    <xf numFmtId="0" fontId="4" fillId="38" borderId="11" xfId="47" applyFont="1" applyFill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1" fontId="24" fillId="0" borderId="6" xfId="0" applyNumberFormat="1" applyFont="1" applyBorder="1" applyAlignment="1">
      <alignment horizontal="center" vertical="center"/>
    </xf>
    <xf numFmtId="1" fontId="24" fillId="0" borderId="7" xfId="0" applyNumberFormat="1" applyFont="1" applyBorder="1" applyAlignment="1">
      <alignment horizontal="center" vertical="center"/>
    </xf>
    <xf numFmtId="0" fontId="24" fillId="38" borderId="10" xfId="0" applyFont="1" applyFill="1" applyBorder="1" applyAlignment="1">
      <alignment horizontal="center" vertical="justify"/>
    </xf>
    <xf numFmtId="0" fontId="24" fillId="38" borderId="11" xfId="0" applyFont="1" applyFill="1" applyBorder="1" applyAlignment="1">
      <alignment horizontal="center" vertical="justify"/>
    </xf>
    <xf numFmtId="0" fontId="24" fillId="38" borderId="22" xfId="0" applyFont="1" applyFill="1" applyBorder="1" applyAlignment="1">
      <alignment horizontal="center" vertical="top" wrapText="1"/>
    </xf>
    <xf numFmtId="0" fontId="24" fillId="38" borderId="23" xfId="0" applyFont="1" applyFill="1" applyBorder="1" applyAlignment="1">
      <alignment horizontal="center" vertical="top" wrapText="1"/>
    </xf>
    <xf numFmtId="0" fontId="24" fillId="38" borderId="22" xfId="0" applyFont="1" applyFill="1" applyBorder="1" applyAlignment="1">
      <alignment horizontal="center" vertical="justify"/>
    </xf>
    <xf numFmtId="0" fontId="24" fillId="38" borderId="23" xfId="0" applyFont="1" applyFill="1" applyBorder="1" applyAlignment="1">
      <alignment horizontal="center" vertical="justify"/>
    </xf>
    <xf numFmtId="0" fontId="4" fillId="0" borderId="0" xfId="0" applyFont="1" applyBorder="1" applyAlignment="1">
      <alignment horizontal="center" vertical="justify"/>
    </xf>
    <xf numFmtId="44" fontId="4" fillId="39" borderId="2" xfId="47" applyNumberFormat="1" applyFont="1" applyFill="1" applyBorder="1" applyAlignment="1">
      <alignment horizontal="center"/>
    </xf>
    <xf numFmtId="44" fontId="4" fillId="39" borderId="4" xfId="47" applyNumberFormat="1" applyFont="1" applyFill="1" applyBorder="1" applyAlignment="1">
      <alignment horizontal="center"/>
    </xf>
    <xf numFmtId="0" fontId="24" fillId="0" borderId="26" xfId="47" applyFont="1" applyBorder="1" applyAlignment="1">
      <alignment horizontal="center" vertical="top" wrapText="1"/>
    </xf>
    <xf numFmtId="0" fontId="24" fillId="0" borderId="29" xfId="47" applyFont="1" applyBorder="1" applyAlignment="1">
      <alignment horizontal="center" vertical="top" wrapText="1"/>
    </xf>
    <xf numFmtId="164" fontId="24" fillId="0" borderId="2" xfId="2" applyFont="1" applyBorder="1" applyAlignment="1">
      <alignment horizontal="center" vertical="top" wrapText="1"/>
    </xf>
    <xf numFmtId="164" fontId="24" fillId="0" borderId="4" xfId="2" applyFont="1" applyBorder="1" applyAlignment="1">
      <alignment horizontal="center" vertical="top" wrapText="1"/>
    </xf>
    <xf numFmtId="44" fontId="24" fillId="0" borderId="2" xfId="53" applyFont="1" applyBorder="1" applyAlignment="1">
      <alignment horizontal="center" vertical="top" wrapText="1"/>
    </xf>
    <xf numFmtId="44" fontId="24" fillId="0" borderId="4" xfId="53" applyFont="1" applyBorder="1" applyAlignment="1">
      <alignment horizontal="center" vertical="top" wrapText="1"/>
    </xf>
    <xf numFmtId="0" fontId="4" fillId="0" borderId="2" xfId="47" applyFont="1" applyBorder="1" applyAlignment="1">
      <alignment horizontal="left"/>
    </xf>
    <xf numFmtId="0" fontId="4" fillId="0" borderId="3" xfId="47" applyFont="1" applyBorder="1" applyAlignment="1">
      <alignment horizontal="left"/>
    </xf>
    <xf numFmtId="0" fontId="4" fillId="0" borderId="4" xfId="47" applyFont="1" applyBorder="1" applyAlignment="1">
      <alignment horizontal="left"/>
    </xf>
    <xf numFmtId="0" fontId="4" fillId="38" borderId="33" xfId="47" applyFont="1" applyFill="1" applyBorder="1" applyAlignment="1">
      <alignment horizontal="center" vertical="top" wrapText="1"/>
    </xf>
    <xf numFmtId="0" fontId="4" fillId="38" borderId="22" xfId="47" applyFont="1" applyFill="1" applyBorder="1" applyAlignment="1">
      <alignment horizontal="center" vertical="top" wrapText="1"/>
    </xf>
    <xf numFmtId="0" fontId="4" fillId="38" borderId="49" xfId="47" applyFont="1" applyFill="1" applyBorder="1" applyAlignment="1">
      <alignment horizontal="center" vertical="top" wrapText="1"/>
    </xf>
    <xf numFmtId="0" fontId="4" fillId="38" borderId="23" xfId="47" applyFont="1" applyFill="1" applyBorder="1" applyAlignment="1">
      <alignment horizontal="center" vertical="top" wrapText="1"/>
    </xf>
    <xf numFmtId="0" fontId="24" fillId="0" borderId="55" xfId="47" applyFont="1" applyBorder="1" applyAlignment="1">
      <alignment horizontal="center" vertical="top" wrapText="1"/>
    </xf>
    <xf numFmtId="0" fontId="24" fillId="0" borderId="56" xfId="47" applyFont="1" applyBorder="1" applyAlignment="1">
      <alignment horizontal="center" vertical="top" wrapText="1"/>
    </xf>
  </cellXfs>
  <cellStyles count="65">
    <cellStyle name="20% - Ênfase1" xfId="23" builtinId="30" customBuiltin="1"/>
    <cellStyle name="20% - Ênfase2" xfId="27" builtinId="34" customBuiltin="1"/>
    <cellStyle name="20% - Ênfase3" xfId="31" builtinId="38" customBuiltin="1"/>
    <cellStyle name="20% - Ênfase4" xfId="35" builtinId="42" customBuiltin="1"/>
    <cellStyle name="20% - Ênfase5" xfId="39" builtinId="46" customBuiltin="1"/>
    <cellStyle name="20% - Ênfase6" xfId="43" builtinId="50" customBuiltin="1"/>
    <cellStyle name="40% - Ênfase1" xfId="24" builtinId="31" customBuiltin="1"/>
    <cellStyle name="40% - Ênfase2" xfId="28" builtinId="35" customBuiltin="1"/>
    <cellStyle name="40% - Ênfase3" xfId="32" builtinId="39" customBuiltin="1"/>
    <cellStyle name="40% - Ênfase4" xfId="36" builtinId="43" customBuiltin="1"/>
    <cellStyle name="40% - Ênfase5" xfId="40" builtinId="47" customBuiltin="1"/>
    <cellStyle name="40% - Ênfase6" xfId="44" builtinId="51" customBuiltin="1"/>
    <cellStyle name="60% - Ênfase1" xfId="25" builtinId="32" customBuiltin="1"/>
    <cellStyle name="60% - Ênfase2" xfId="29" builtinId="36" customBuiltin="1"/>
    <cellStyle name="60% - Ênfase3" xfId="33" builtinId="40" customBuiltin="1"/>
    <cellStyle name="60% - Ênfase4" xfId="37" builtinId="44" customBuiltin="1"/>
    <cellStyle name="60% - Ênfase5" xfId="41" builtinId="48" customBuiltin="1"/>
    <cellStyle name="60% - Ênfase6" xfId="45" builtinId="52" customBuiltin="1"/>
    <cellStyle name="Bom" xfId="10" builtinId="26" customBuiltin="1"/>
    <cellStyle name="Cálculo" xfId="15" builtinId="22" customBuiltin="1"/>
    <cellStyle name="Célula de Verificação" xfId="17" builtinId="23" customBuiltin="1"/>
    <cellStyle name="Célula Vinculada" xfId="16" builtinId="24" customBuiltin="1"/>
    <cellStyle name="Ênfase1" xfId="22" builtinId="29" customBuiltin="1"/>
    <cellStyle name="Ênfase2" xfId="26" builtinId="33" customBuiltin="1"/>
    <cellStyle name="Ênfase3" xfId="30" builtinId="37" customBuiltin="1"/>
    <cellStyle name="Ênfase4" xfId="34" builtinId="41" customBuiltin="1"/>
    <cellStyle name="Ênfase5" xfId="38" builtinId="45" customBuiltin="1"/>
    <cellStyle name="Ênfase6" xfId="42" builtinId="49" customBuiltin="1"/>
    <cellStyle name="Entrada" xfId="13" builtinId="20" customBuiltin="1"/>
    <cellStyle name="Incorreto" xfId="11" builtinId="27" customBuiltin="1"/>
    <cellStyle name="Moeda" xfId="52" builtinId="4"/>
    <cellStyle name="Moeda 2" xfId="53"/>
    <cellStyle name="Moeda 2 2" xfId="64"/>
    <cellStyle name="Moeda 3" xfId="63"/>
    <cellStyle name="Neutra" xfId="12" builtinId="28" customBuiltin="1"/>
    <cellStyle name="Normal" xfId="0" builtinId="0"/>
    <cellStyle name="Normal 2" xfId="47"/>
    <cellStyle name="Normal 3" xfId="54"/>
    <cellStyle name="Nota" xfId="19" builtinId="10" customBuiltin="1"/>
    <cellStyle name="Saída" xfId="14" builtinId="21" customBuiltin="1"/>
    <cellStyle name="Texto de Aviso" xfId="18" builtinId="11" customBuiltin="1"/>
    <cellStyle name="Texto Explicativo" xfId="20" builtinId="53" customBuiltin="1"/>
    <cellStyle name="Título" xfId="5" builtinId="15" customBuiltin="1"/>
    <cellStyle name="Título 1" xfId="6" builtinId="16" customBuiltin="1"/>
    <cellStyle name="Título 2" xfId="7" builtinId="17" customBuiltin="1"/>
    <cellStyle name="Título 3" xfId="8" builtinId="18" customBuiltin="1"/>
    <cellStyle name="Título 4" xfId="9" builtinId="19" customBuiltin="1"/>
    <cellStyle name="Total" xfId="21" builtinId="25" customBuiltin="1"/>
    <cellStyle name="Vírgula" xfId="1" builtinId="3"/>
    <cellStyle name="Vírgula 2" xfId="2"/>
    <cellStyle name="Vírgula 3" xfId="4"/>
    <cellStyle name="Vírgula 3 2" xfId="50"/>
    <cellStyle name="Vírgula 3 2 2" xfId="61"/>
    <cellStyle name="Vírgula 3 3" xfId="57"/>
    <cellStyle name="Vírgula 4" xfId="3"/>
    <cellStyle name="Vírgula 4 2" xfId="49"/>
    <cellStyle name="Vírgula 4 2 2" xfId="60"/>
    <cellStyle name="Vírgula 4 3" xfId="56"/>
    <cellStyle name="Vírgula 5" xfId="46"/>
    <cellStyle name="Vírgula 5 2" xfId="51"/>
    <cellStyle name="Vírgula 5 2 2" xfId="62"/>
    <cellStyle name="Vírgula 5 3" xfId="58"/>
    <cellStyle name="Vírgula 6" xfId="48"/>
    <cellStyle name="Vírgula 6 2" xfId="59"/>
    <cellStyle name="Vírgula 7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23</xdr:row>
      <xdr:rowOff>14792</xdr:rowOff>
    </xdr:from>
    <xdr:ext cx="0" cy="476250"/>
    <xdr:sp macro="" textlink="">
      <xdr:nvSpPr>
        <xdr:cNvPr id="14" name="Shape 14">
          <a:extLst>
            <a:ext uri="{FF2B5EF4-FFF2-40B4-BE49-F238E27FC236}">
              <a16:creationId xmlns:a16="http://schemas.microsoft.com/office/drawing/2014/main" id="{50F23A0D-1BEF-468F-BC6D-F3AFF594E953}"/>
            </a:ext>
          </a:extLst>
        </xdr:cNvPr>
        <xdr:cNvSpPr/>
      </xdr:nvSpPr>
      <xdr:spPr>
        <a:xfrm>
          <a:off x="3257550" y="9720767"/>
          <a:ext cx="0" cy="476250"/>
        </a:xfrm>
        <a:custGeom>
          <a:avLst/>
          <a:gdLst/>
          <a:ahLst/>
          <a:cxnLst/>
          <a:rect l="0" t="0" r="0" b="0"/>
          <a:pathLst>
            <a:path h="476250">
              <a:moveTo>
                <a:pt x="0" y="476030"/>
              </a:moveTo>
              <a:lnTo>
                <a:pt x="0" y="0"/>
              </a:lnTo>
            </a:path>
          </a:pathLst>
        </a:custGeom>
        <a:ln w="6104">
          <a:solidFill>
            <a:srgbClr val="000000"/>
          </a:solidFill>
        </a:ln>
      </xdr:spPr>
    </xdr:sp>
    <xdr:clientData/>
  </xdr:oneCellAnchor>
  <xdr:oneCellAnchor>
    <xdr:from>
      <xdr:col>1</xdr:col>
      <xdr:colOff>57987</xdr:colOff>
      <xdr:row>28</xdr:row>
      <xdr:rowOff>51816</xdr:rowOff>
    </xdr:from>
    <xdr:ext cx="30480" cy="35560"/>
    <xdr:sp macro="" textlink="">
      <xdr:nvSpPr>
        <xdr:cNvPr id="17" name="Shape 13">
          <a:extLst>
            <a:ext uri="{FF2B5EF4-FFF2-40B4-BE49-F238E27FC236}">
              <a16:creationId xmlns:a16="http://schemas.microsoft.com/office/drawing/2014/main" id="{3A3D3AEC-7306-4589-8D58-CE760B86FC09}"/>
            </a:ext>
          </a:extLst>
        </xdr:cNvPr>
        <xdr:cNvSpPr/>
      </xdr:nvSpPr>
      <xdr:spPr>
        <a:xfrm>
          <a:off x="696162" y="4099941"/>
          <a:ext cx="30480" cy="35560"/>
        </a:xfrm>
        <a:custGeom>
          <a:avLst/>
          <a:gdLst/>
          <a:ahLst/>
          <a:cxnLst/>
          <a:rect l="0" t="0" r="0" b="0"/>
          <a:pathLst>
            <a:path w="30480" h="35560">
              <a:moveTo>
                <a:pt x="7620" y="10668"/>
              </a:moveTo>
              <a:lnTo>
                <a:pt x="1524" y="10668"/>
              </a:lnTo>
              <a:lnTo>
                <a:pt x="1524" y="6096"/>
              </a:lnTo>
              <a:lnTo>
                <a:pt x="4572" y="3048"/>
              </a:lnTo>
              <a:lnTo>
                <a:pt x="6096" y="0"/>
              </a:lnTo>
              <a:lnTo>
                <a:pt x="18288" y="0"/>
              </a:lnTo>
              <a:lnTo>
                <a:pt x="21336" y="1524"/>
              </a:lnTo>
              <a:lnTo>
                <a:pt x="10668" y="1524"/>
              </a:lnTo>
              <a:lnTo>
                <a:pt x="7620" y="4572"/>
              </a:lnTo>
              <a:lnTo>
                <a:pt x="7620" y="10668"/>
              </a:lnTo>
              <a:close/>
            </a:path>
            <a:path w="30480" h="35560">
              <a:moveTo>
                <a:pt x="9144" y="35052"/>
              </a:moveTo>
              <a:lnTo>
                <a:pt x="6096" y="35052"/>
              </a:lnTo>
              <a:lnTo>
                <a:pt x="0" y="28956"/>
              </a:lnTo>
              <a:lnTo>
                <a:pt x="0" y="22860"/>
              </a:lnTo>
              <a:lnTo>
                <a:pt x="1524" y="21336"/>
              </a:lnTo>
              <a:lnTo>
                <a:pt x="1524" y="19812"/>
              </a:lnTo>
              <a:lnTo>
                <a:pt x="4572" y="18288"/>
              </a:lnTo>
              <a:lnTo>
                <a:pt x="6096" y="16764"/>
              </a:lnTo>
              <a:lnTo>
                <a:pt x="12192" y="13716"/>
              </a:lnTo>
              <a:lnTo>
                <a:pt x="18288" y="12192"/>
              </a:lnTo>
              <a:lnTo>
                <a:pt x="18288" y="4572"/>
              </a:lnTo>
              <a:lnTo>
                <a:pt x="16764" y="4572"/>
              </a:lnTo>
              <a:lnTo>
                <a:pt x="13716" y="1524"/>
              </a:lnTo>
              <a:lnTo>
                <a:pt x="22860" y="1524"/>
              </a:lnTo>
              <a:lnTo>
                <a:pt x="22860" y="3048"/>
              </a:lnTo>
              <a:lnTo>
                <a:pt x="24384" y="4572"/>
              </a:lnTo>
              <a:lnTo>
                <a:pt x="24384" y="13716"/>
              </a:lnTo>
              <a:lnTo>
                <a:pt x="18288" y="13716"/>
              </a:lnTo>
              <a:lnTo>
                <a:pt x="9144" y="18288"/>
              </a:lnTo>
              <a:lnTo>
                <a:pt x="6096" y="21336"/>
              </a:lnTo>
              <a:lnTo>
                <a:pt x="6096" y="27432"/>
              </a:lnTo>
              <a:lnTo>
                <a:pt x="9144" y="30480"/>
              </a:lnTo>
              <a:lnTo>
                <a:pt x="16764" y="30480"/>
              </a:lnTo>
              <a:lnTo>
                <a:pt x="13716" y="33528"/>
              </a:lnTo>
              <a:lnTo>
                <a:pt x="10668" y="33528"/>
              </a:lnTo>
              <a:lnTo>
                <a:pt x="9144" y="35052"/>
              </a:lnTo>
              <a:close/>
            </a:path>
            <a:path w="30480" h="35560">
              <a:moveTo>
                <a:pt x="6096" y="12192"/>
              </a:moveTo>
              <a:lnTo>
                <a:pt x="3048" y="12192"/>
              </a:lnTo>
              <a:lnTo>
                <a:pt x="3048" y="10668"/>
              </a:lnTo>
              <a:lnTo>
                <a:pt x="6096" y="10668"/>
              </a:lnTo>
              <a:lnTo>
                <a:pt x="6096" y="12192"/>
              </a:lnTo>
              <a:close/>
            </a:path>
            <a:path w="30480" h="35560">
              <a:moveTo>
                <a:pt x="16764" y="30480"/>
              </a:moveTo>
              <a:lnTo>
                <a:pt x="13716" y="30480"/>
              </a:lnTo>
              <a:lnTo>
                <a:pt x="15240" y="28956"/>
              </a:lnTo>
              <a:lnTo>
                <a:pt x="18288" y="27432"/>
              </a:lnTo>
              <a:lnTo>
                <a:pt x="18288" y="13716"/>
              </a:lnTo>
              <a:lnTo>
                <a:pt x="24384" y="13716"/>
              </a:lnTo>
              <a:lnTo>
                <a:pt x="24384" y="28956"/>
              </a:lnTo>
              <a:lnTo>
                <a:pt x="18288" y="28956"/>
              </a:lnTo>
              <a:lnTo>
                <a:pt x="16764" y="30480"/>
              </a:lnTo>
              <a:close/>
            </a:path>
            <a:path w="30480" h="35560">
              <a:moveTo>
                <a:pt x="28956" y="30480"/>
              </a:moveTo>
              <a:lnTo>
                <a:pt x="27432" y="30480"/>
              </a:lnTo>
              <a:lnTo>
                <a:pt x="27432" y="28956"/>
              </a:lnTo>
              <a:lnTo>
                <a:pt x="28956" y="28956"/>
              </a:lnTo>
              <a:lnTo>
                <a:pt x="30480" y="27432"/>
              </a:lnTo>
              <a:lnTo>
                <a:pt x="30480" y="28956"/>
              </a:lnTo>
              <a:lnTo>
                <a:pt x="28956" y="30480"/>
              </a:lnTo>
              <a:close/>
            </a:path>
            <a:path w="30480" h="35560">
              <a:moveTo>
                <a:pt x="24384" y="35052"/>
              </a:moveTo>
              <a:lnTo>
                <a:pt x="21336" y="35052"/>
              </a:lnTo>
              <a:lnTo>
                <a:pt x="18288" y="32004"/>
              </a:lnTo>
              <a:lnTo>
                <a:pt x="18288" y="28956"/>
              </a:lnTo>
              <a:lnTo>
                <a:pt x="25908" y="28956"/>
              </a:lnTo>
              <a:lnTo>
                <a:pt x="25908" y="30480"/>
              </a:lnTo>
              <a:lnTo>
                <a:pt x="28956" y="30480"/>
              </a:lnTo>
              <a:lnTo>
                <a:pt x="24384" y="35052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7376</xdr:colOff>
      <xdr:row>12</xdr:row>
      <xdr:rowOff>119524</xdr:rowOff>
    </xdr:from>
    <xdr:ext cx="0" cy="1294130"/>
    <xdr:sp macro="" textlink="">
      <xdr:nvSpPr>
        <xdr:cNvPr id="7" name="Shape 25">
          <a:extLst>
            <a:ext uri="{FF2B5EF4-FFF2-40B4-BE49-F238E27FC236}">
              <a16:creationId xmlns:a16="http://schemas.microsoft.com/office/drawing/2014/main" id="{33D83254-DC97-44A2-8CD1-573B2C48004A}"/>
            </a:ext>
          </a:extLst>
        </xdr:cNvPr>
        <xdr:cNvSpPr/>
      </xdr:nvSpPr>
      <xdr:spPr>
        <a:xfrm>
          <a:off x="7376" y="18988549"/>
          <a:ext cx="0" cy="1294130"/>
        </a:xfrm>
        <a:custGeom>
          <a:avLst/>
          <a:gdLst/>
          <a:ahLst/>
          <a:cxnLst/>
          <a:rect l="0" t="0" r="0" b="0"/>
          <a:pathLst>
            <a:path h="1294130">
              <a:moveTo>
                <a:pt x="0" y="1293825"/>
              </a:moveTo>
              <a:lnTo>
                <a:pt x="0" y="0"/>
              </a:lnTo>
            </a:path>
          </a:pathLst>
        </a:custGeom>
        <a:ln w="9156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0"/>
  <sheetViews>
    <sheetView showGridLines="0" tabSelected="1" zoomScaleNormal="100" workbookViewId="0">
      <selection activeCell="D158" sqref="D158"/>
    </sheetView>
  </sheetViews>
  <sheetFormatPr defaultRowHeight="15.75" x14ac:dyDescent="0.25"/>
  <cols>
    <col min="1" max="1" width="9.140625" style="10"/>
    <col min="2" max="2" width="72.140625" style="10" customWidth="1"/>
    <col min="3" max="3" width="18" style="10" customWidth="1"/>
    <col min="4" max="4" width="14.28515625" style="10" customWidth="1"/>
    <col min="5" max="5" width="12.7109375" style="10" customWidth="1"/>
    <col min="6" max="6" width="12" style="10" customWidth="1"/>
    <col min="7" max="7" width="15.140625" style="10" customWidth="1"/>
    <col min="8" max="16384" width="9.140625" style="10"/>
  </cols>
  <sheetData>
    <row r="1" spans="1:4" ht="23.25" x14ac:dyDescent="0.35">
      <c r="A1" s="200" t="s">
        <v>77</v>
      </c>
      <c r="B1" s="200"/>
      <c r="C1" s="200"/>
      <c r="D1" s="200"/>
    </row>
    <row r="2" spans="1:4" ht="23.25" x14ac:dyDescent="0.35">
      <c r="A2" s="200" t="s">
        <v>78</v>
      </c>
      <c r="B2" s="200"/>
      <c r="C2" s="200"/>
      <c r="D2" s="200"/>
    </row>
    <row r="3" spans="1:4" x14ac:dyDescent="0.25">
      <c r="A3" s="201"/>
      <c r="B3" s="201"/>
      <c r="C3" s="201"/>
      <c r="D3" s="201"/>
    </row>
    <row r="4" spans="1:4" x14ac:dyDescent="0.25">
      <c r="A4" s="12"/>
      <c r="B4" s="12"/>
      <c r="C4" s="12"/>
      <c r="D4" s="12"/>
    </row>
    <row r="5" spans="1:4" ht="16.5" customHeight="1" x14ac:dyDescent="0.25">
      <c r="A5" s="202" t="s">
        <v>156</v>
      </c>
      <c r="B5" s="203"/>
      <c r="C5" s="203"/>
      <c r="D5" s="203"/>
    </row>
    <row r="6" spans="1:4" ht="16.5" customHeight="1" x14ac:dyDescent="0.25">
      <c r="A6" s="202" t="s">
        <v>157</v>
      </c>
      <c r="B6" s="203"/>
      <c r="C6" s="203"/>
      <c r="D6" s="203"/>
    </row>
    <row r="7" spans="1:4" x14ac:dyDescent="0.25">
      <c r="A7" s="17"/>
      <c r="B7" s="17"/>
      <c r="C7" s="17"/>
      <c r="D7" s="17"/>
    </row>
    <row r="8" spans="1:4" ht="16.5" customHeight="1" x14ac:dyDescent="0.25">
      <c r="A8" s="202"/>
      <c r="B8" s="203"/>
      <c r="C8" s="204"/>
      <c r="D8" s="204"/>
    </row>
    <row r="9" spans="1:4" x14ac:dyDescent="0.25">
      <c r="A9" s="205" t="s">
        <v>83</v>
      </c>
      <c r="B9" s="206"/>
      <c r="C9" s="207"/>
      <c r="D9" s="207"/>
    </row>
    <row r="10" spans="1:4" x14ac:dyDescent="0.25">
      <c r="A10" s="19" t="s">
        <v>15</v>
      </c>
      <c r="B10" s="19" t="s">
        <v>84</v>
      </c>
      <c r="C10" s="208"/>
      <c r="D10" s="197"/>
    </row>
    <row r="11" spans="1:4" x14ac:dyDescent="0.25">
      <c r="A11" s="19" t="s">
        <v>17</v>
      </c>
      <c r="B11" s="19" t="s">
        <v>85</v>
      </c>
      <c r="C11" s="196" t="s">
        <v>268</v>
      </c>
      <c r="D11" s="197"/>
    </row>
    <row r="12" spans="1:4" x14ac:dyDescent="0.25">
      <c r="A12" s="129" t="s">
        <v>19</v>
      </c>
      <c r="B12" s="129" t="s">
        <v>270</v>
      </c>
      <c r="C12" s="196"/>
      <c r="D12" s="197"/>
    </row>
    <row r="13" spans="1:4" x14ac:dyDescent="0.25">
      <c r="A13" s="19" t="s">
        <v>21</v>
      </c>
      <c r="B13" s="19" t="s">
        <v>86</v>
      </c>
      <c r="C13" s="196">
        <v>2022</v>
      </c>
      <c r="D13" s="197"/>
    </row>
    <row r="14" spans="1:4" ht="16.5" customHeight="1" x14ac:dyDescent="0.25">
      <c r="A14" s="19" t="s">
        <v>22</v>
      </c>
      <c r="B14" s="19" t="s">
        <v>87</v>
      </c>
      <c r="C14" s="196">
        <v>12</v>
      </c>
      <c r="D14" s="197"/>
    </row>
    <row r="15" spans="1:4" ht="16.5" customHeight="1" x14ac:dyDescent="0.25">
      <c r="A15" s="129" t="s">
        <v>24</v>
      </c>
      <c r="B15" s="129" t="s">
        <v>271</v>
      </c>
      <c r="C15" s="196"/>
      <c r="D15" s="197"/>
    </row>
    <row r="16" spans="1:4" ht="16.5" customHeight="1" x14ac:dyDescent="0.25">
      <c r="A16" s="129" t="s">
        <v>25</v>
      </c>
      <c r="B16" s="129" t="s">
        <v>90</v>
      </c>
      <c r="C16" s="196"/>
      <c r="D16" s="197"/>
    </row>
    <row r="17" spans="1:4" ht="16.5" customHeight="1" x14ac:dyDescent="0.25">
      <c r="A17" s="209" t="s">
        <v>88</v>
      </c>
      <c r="B17" s="210"/>
      <c r="C17" s="211"/>
      <c r="D17" s="211"/>
    </row>
    <row r="18" spans="1:4" ht="16.5" customHeight="1" x14ac:dyDescent="0.25">
      <c r="A18" s="17"/>
      <c r="B18" s="17"/>
      <c r="C18" s="17"/>
      <c r="D18" s="17"/>
    </row>
    <row r="19" spans="1:4" ht="16.5" customHeight="1" x14ac:dyDescent="0.25">
      <c r="A19" s="209" t="s">
        <v>91</v>
      </c>
      <c r="B19" s="210"/>
      <c r="C19" s="211"/>
      <c r="D19" s="211"/>
    </row>
    <row r="20" spans="1:4" ht="16.5" customHeight="1" x14ac:dyDescent="0.25">
      <c r="A20" s="196" t="s">
        <v>92</v>
      </c>
      <c r="B20" s="218"/>
      <c r="C20" s="219"/>
      <c r="D20" s="219"/>
    </row>
    <row r="21" spans="1:4" ht="16.5" customHeight="1" x14ac:dyDescent="0.25">
      <c r="A21" s="19">
        <v>1</v>
      </c>
      <c r="B21" s="19" t="s">
        <v>95</v>
      </c>
      <c r="C21" s="202" t="s">
        <v>82</v>
      </c>
      <c r="D21" s="216"/>
    </row>
    <row r="22" spans="1:4" ht="16.5" customHeight="1" x14ac:dyDescent="0.25">
      <c r="A22" s="19">
        <v>2</v>
      </c>
      <c r="B22" s="19" t="s">
        <v>93</v>
      </c>
      <c r="C22" s="202" t="s">
        <v>150</v>
      </c>
      <c r="D22" s="216"/>
    </row>
    <row r="23" spans="1:4" ht="16.5" customHeight="1" x14ac:dyDescent="0.25">
      <c r="A23" s="19">
        <v>3</v>
      </c>
      <c r="B23" s="19" t="s">
        <v>94</v>
      </c>
      <c r="C23" s="220">
        <v>1384.64</v>
      </c>
      <c r="D23" s="221"/>
    </row>
    <row r="24" spans="1:4" ht="16.5" customHeight="1" x14ac:dyDescent="0.25">
      <c r="A24" s="19">
        <v>4</v>
      </c>
      <c r="B24" s="129" t="s">
        <v>96</v>
      </c>
      <c r="C24" s="202"/>
      <c r="D24" s="216"/>
    </row>
    <row r="25" spans="1:4" ht="16.5" customHeight="1" x14ac:dyDescent="0.25">
      <c r="A25" s="19">
        <v>5</v>
      </c>
      <c r="B25" s="19" t="s">
        <v>272</v>
      </c>
      <c r="C25" s="217" t="s">
        <v>273</v>
      </c>
      <c r="D25" s="216"/>
    </row>
    <row r="26" spans="1:4" x14ac:dyDescent="0.25">
      <c r="A26" s="17"/>
      <c r="B26" s="17"/>
      <c r="C26" s="17"/>
      <c r="D26" s="17"/>
    </row>
    <row r="27" spans="1:4" x14ac:dyDescent="0.25">
      <c r="A27" s="17"/>
      <c r="B27" s="17"/>
      <c r="C27" s="17"/>
      <c r="D27" s="17"/>
    </row>
    <row r="31" spans="1:4" x14ac:dyDescent="0.25">
      <c r="A31" s="212" t="s">
        <v>12</v>
      </c>
      <c r="B31" s="212"/>
      <c r="C31" s="212"/>
    </row>
    <row r="32" spans="1:4" ht="16.5" thickBot="1" x14ac:dyDescent="0.3"/>
    <row r="33" spans="1:3" ht="16.5" thickBot="1" x14ac:dyDescent="0.3">
      <c r="A33" s="3">
        <v>1</v>
      </c>
      <c r="B33" s="13" t="s">
        <v>13</v>
      </c>
      <c r="C33" s="13" t="s">
        <v>14</v>
      </c>
    </row>
    <row r="34" spans="1:3" ht="16.5" thickBot="1" x14ac:dyDescent="0.3">
      <c r="A34" s="4" t="s">
        <v>15</v>
      </c>
      <c r="B34" s="5" t="s">
        <v>16</v>
      </c>
      <c r="C34" s="14">
        <v>0</v>
      </c>
    </row>
    <row r="35" spans="1:3" ht="16.5" thickBot="1" x14ac:dyDescent="0.3">
      <c r="A35" s="4" t="s">
        <v>17</v>
      </c>
      <c r="B35" s="5" t="s">
        <v>18</v>
      </c>
      <c r="C35" s="6"/>
    </row>
    <row r="36" spans="1:3" ht="16.5" thickBot="1" x14ac:dyDescent="0.3">
      <c r="A36" s="4" t="s">
        <v>19</v>
      </c>
      <c r="B36" s="5" t="s">
        <v>20</v>
      </c>
      <c r="C36" s="6"/>
    </row>
    <row r="37" spans="1:3" ht="16.5" thickBot="1" x14ac:dyDescent="0.3">
      <c r="A37" s="4" t="s">
        <v>21</v>
      </c>
      <c r="B37" s="5" t="s">
        <v>0</v>
      </c>
      <c r="C37" s="6"/>
    </row>
    <row r="38" spans="1:3" ht="16.5" thickBot="1" x14ac:dyDescent="0.3">
      <c r="A38" s="4" t="s">
        <v>22</v>
      </c>
      <c r="B38" s="5" t="s">
        <v>23</v>
      </c>
      <c r="C38" s="6"/>
    </row>
    <row r="39" spans="1:3" ht="16.5" thickBot="1" x14ac:dyDescent="0.3">
      <c r="A39" s="4" t="s">
        <v>24</v>
      </c>
      <c r="B39" s="5" t="s">
        <v>26</v>
      </c>
      <c r="C39" s="6"/>
    </row>
    <row r="40" spans="1:3" ht="16.5" thickBot="1" x14ac:dyDescent="0.3">
      <c r="A40" s="4"/>
      <c r="B40" s="5" t="s">
        <v>274</v>
      </c>
      <c r="C40" s="131">
        <f>SUM(C34:C39)</f>
        <v>0</v>
      </c>
    </row>
    <row r="41" spans="1:3" ht="16.5" thickBot="1" x14ac:dyDescent="0.3">
      <c r="A41" s="4" t="s">
        <v>25</v>
      </c>
      <c r="B41" s="5" t="s">
        <v>26</v>
      </c>
      <c r="C41" s="6"/>
    </row>
    <row r="42" spans="1:3" ht="16.5" thickBot="1" x14ac:dyDescent="0.3">
      <c r="A42" s="198" t="s">
        <v>1</v>
      </c>
      <c r="B42" s="199"/>
      <c r="C42" s="131">
        <f>SUM(C40,C41)</f>
        <v>0</v>
      </c>
    </row>
    <row r="45" spans="1:3" x14ac:dyDescent="0.25">
      <c r="A45" s="213" t="s">
        <v>27</v>
      </c>
      <c r="B45" s="213"/>
      <c r="C45" s="213"/>
    </row>
    <row r="46" spans="1:3" x14ac:dyDescent="0.25">
      <c r="A46" s="2"/>
    </row>
    <row r="47" spans="1:3" x14ac:dyDescent="0.25">
      <c r="A47" s="214" t="s">
        <v>28</v>
      </c>
      <c r="B47" s="214"/>
      <c r="C47" s="214"/>
    </row>
    <row r="48" spans="1:3" ht="16.5" thickBot="1" x14ac:dyDescent="0.3"/>
    <row r="49" spans="1:4" ht="16.5" thickBot="1" x14ac:dyDescent="0.3">
      <c r="A49" s="3" t="s">
        <v>29</v>
      </c>
      <c r="B49" s="13" t="s">
        <v>30</v>
      </c>
      <c r="C49" s="13" t="s">
        <v>14</v>
      </c>
    </row>
    <row r="50" spans="1:4" ht="16.5" thickBot="1" x14ac:dyDescent="0.3">
      <c r="A50" s="4" t="s">
        <v>15</v>
      </c>
      <c r="B50" s="5" t="s">
        <v>31</v>
      </c>
      <c r="C50" s="15">
        <f>C40*8.33%</f>
        <v>0</v>
      </c>
    </row>
    <row r="51" spans="1:4" ht="16.5" thickBot="1" x14ac:dyDescent="0.3">
      <c r="A51" s="4" t="s">
        <v>17</v>
      </c>
      <c r="B51" s="5" t="s">
        <v>275</v>
      </c>
      <c r="C51" s="15">
        <f>C40*9.075%</f>
        <v>0</v>
      </c>
    </row>
    <row r="52" spans="1:4" ht="16.5" thickBot="1" x14ac:dyDescent="0.3">
      <c r="A52" s="4" t="s">
        <v>19</v>
      </c>
      <c r="B52" s="5" t="s">
        <v>276</v>
      </c>
      <c r="C52" s="15">
        <f>C40*3.025%</f>
        <v>0</v>
      </c>
    </row>
    <row r="53" spans="1:4" ht="16.5" thickBot="1" x14ac:dyDescent="0.3">
      <c r="A53" s="198" t="s">
        <v>277</v>
      </c>
      <c r="B53" s="199"/>
      <c r="C53" s="15">
        <f>SUM(C50:C52)</f>
        <v>0</v>
      </c>
    </row>
    <row r="54" spans="1:4" ht="16.5" thickBot="1" x14ac:dyDescent="0.3">
      <c r="A54" s="132" t="s">
        <v>21</v>
      </c>
      <c r="B54" s="5" t="s">
        <v>278</v>
      </c>
      <c r="C54" s="15">
        <f>C53*C71</f>
        <v>0</v>
      </c>
    </row>
    <row r="55" spans="1:4" ht="16.5" thickBot="1" x14ac:dyDescent="0.3">
      <c r="A55" s="198" t="s">
        <v>1</v>
      </c>
      <c r="B55" s="199"/>
      <c r="C55" s="15">
        <f>SUM(C53:C54)</f>
        <v>0</v>
      </c>
    </row>
    <row r="60" spans="1:4" ht="15.75" customHeight="1" x14ac:dyDescent="0.25">
      <c r="A60" s="215" t="s">
        <v>32</v>
      </c>
      <c r="B60" s="215"/>
      <c r="C60" s="215"/>
      <c r="D60" s="215"/>
    </row>
    <row r="61" spans="1:4" ht="16.5" thickBot="1" x14ac:dyDescent="0.3"/>
    <row r="62" spans="1:4" ht="16.5" thickBot="1" x14ac:dyDescent="0.3">
      <c r="A62" s="3" t="s">
        <v>33</v>
      </c>
      <c r="B62" s="13" t="s">
        <v>34</v>
      </c>
      <c r="C62" s="13" t="s">
        <v>35</v>
      </c>
      <c r="D62" s="13" t="s">
        <v>14</v>
      </c>
    </row>
    <row r="63" spans="1:4" ht="16.5" thickBot="1" x14ac:dyDescent="0.3">
      <c r="A63" s="4" t="s">
        <v>15</v>
      </c>
      <c r="B63" s="5" t="s">
        <v>36</v>
      </c>
      <c r="C63" s="7">
        <v>0.2</v>
      </c>
      <c r="D63" s="15">
        <f>C42*C63</f>
        <v>0</v>
      </c>
    </row>
    <row r="64" spans="1:4" ht="16.5" thickBot="1" x14ac:dyDescent="0.3">
      <c r="A64" s="4" t="s">
        <v>17</v>
      </c>
      <c r="B64" s="5" t="s">
        <v>37</v>
      </c>
      <c r="C64" s="7">
        <v>2.5000000000000001E-2</v>
      </c>
      <c r="D64" s="15">
        <f>C64*C42</f>
        <v>0</v>
      </c>
    </row>
    <row r="65" spans="1:4" ht="16.5" thickBot="1" x14ac:dyDescent="0.3">
      <c r="A65" s="4" t="s">
        <v>19</v>
      </c>
      <c r="B65" s="5" t="s">
        <v>38</v>
      </c>
      <c r="C65" s="72">
        <v>0.03</v>
      </c>
      <c r="D65" s="15">
        <f>C42*C65</f>
        <v>0</v>
      </c>
    </row>
    <row r="66" spans="1:4" ht="16.5" thickBot="1" x14ac:dyDescent="0.3">
      <c r="A66" s="4" t="s">
        <v>21</v>
      </c>
      <c r="B66" s="5" t="s">
        <v>39</v>
      </c>
      <c r="C66" s="7">
        <v>1.4999999999999999E-2</v>
      </c>
      <c r="D66" s="15">
        <f>C42*C66</f>
        <v>0</v>
      </c>
    </row>
    <row r="67" spans="1:4" ht="16.5" thickBot="1" x14ac:dyDescent="0.3">
      <c r="A67" s="4" t="s">
        <v>22</v>
      </c>
      <c r="B67" s="5" t="s">
        <v>40</v>
      </c>
      <c r="C67" s="7">
        <v>0.01</v>
      </c>
      <c r="D67" s="15">
        <f>C67*C42</f>
        <v>0</v>
      </c>
    </row>
    <row r="68" spans="1:4" ht="16.5" thickBot="1" x14ac:dyDescent="0.3">
      <c r="A68" s="4" t="s">
        <v>24</v>
      </c>
      <c r="B68" s="5" t="s">
        <v>2</v>
      </c>
      <c r="C68" s="7">
        <v>6.0000000000000001E-3</v>
      </c>
      <c r="D68" s="15">
        <f>C68*C42</f>
        <v>0</v>
      </c>
    </row>
    <row r="69" spans="1:4" ht="16.5" thickBot="1" x14ac:dyDescent="0.3">
      <c r="A69" s="4" t="s">
        <v>25</v>
      </c>
      <c r="B69" s="5" t="s">
        <v>3</v>
      </c>
      <c r="C69" s="7">
        <v>2E-3</v>
      </c>
      <c r="D69" s="15">
        <f>C69*C42</f>
        <v>0</v>
      </c>
    </row>
    <row r="70" spans="1:4" ht="16.5" thickBot="1" x14ac:dyDescent="0.3">
      <c r="A70" s="4" t="s">
        <v>41</v>
      </c>
      <c r="B70" s="5" t="s">
        <v>4</v>
      </c>
      <c r="C70" s="7">
        <v>0.08</v>
      </c>
      <c r="D70" s="15">
        <f>C42*C70</f>
        <v>0</v>
      </c>
    </row>
    <row r="71" spans="1:4" ht="16.5" thickBot="1" x14ac:dyDescent="0.3">
      <c r="A71" s="198" t="s">
        <v>42</v>
      </c>
      <c r="B71" s="199"/>
      <c r="C71" s="7">
        <f>C63+C64+C65+C66+C67+C68+C69+C70</f>
        <v>0.36800000000000005</v>
      </c>
      <c r="D71" s="15">
        <f>SUM(D63:D70)</f>
        <v>0</v>
      </c>
    </row>
    <row r="74" spans="1:4" x14ac:dyDescent="0.25">
      <c r="A74" s="214" t="s">
        <v>43</v>
      </c>
      <c r="B74" s="214"/>
      <c r="C74" s="214"/>
    </row>
    <row r="75" spans="1:4" ht="16.5" thickBot="1" x14ac:dyDescent="0.3"/>
    <row r="76" spans="1:4" ht="16.5" thickBot="1" x14ac:dyDescent="0.3">
      <c r="A76" s="3" t="s">
        <v>44</v>
      </c>
      <c r="B76" s="13" t="s">
        <v>45</v>
      </c>
      <c r="C76" s="13" t="s">
        <v>14</v>
      </c>
    </row>
    <row r="77" spans="1:4" ht="16.5" thickBot="1" x14ac:dyDescent="0.3">
      <c r="A77" s="4" t="s">
        <v>15</v>
      </c>
      <c r="B77" s="5" t="s">
        <v>46</v>
      </c>
      <c r="C77" s="14">
        <f>((0*2)*26)-C40*6%</f>
        <v>0</v>
      </c>
    </row>
    <row r="78" spans="1:4" ht="16.5" thickBot="1" x14ac:dyDescent="0.3">
      <c r="A78" s="4" t="s">
        <v>17</v>
      </c>
      <c r="B78" s="5" t="s">
        <v>47</v>
      </c>
      <c r="C78" s="14">
        <f>(0-0)*26</f>
        <v>0</v>
      </c>
    </row>
    <row r="79" spans="1:4" ht="16.5" thickBot="1" x14ac:dyDescent="0.3">
      <c r="A79" s="4" t="s">
        <v>19</v>
      </c>
      <c r="B79" s="5" t="s">
        <v>80</v>
      </c>
      <c r="C79" s="14"/>
    </row>
    <row r="80" spans="1:4" ht="16.5" thickBot="1" x14ac:dyDescent="0.3">
      <c r="A80" s="4" t="s">
        <v>21</v>
      </c>
      <c r="B80" s="5" t="s">
        <v>155</v>
      </c>
      <c r="C80" s="14"/>
    </row>
    <row r="81" spans="1:3" ht="16.5" thickBot="1" x14ac:dyDescent="0.3">
      <c r="A81" s="4" t="s">
        <v>22</v>
      </c>
      <c r="B81" s="5" t="s">
        <v>81</v>
      </c>
      <c r="C81" s="14"/>
    </row>
    <row r="82" spans="1:3" ht="16.5" thickBot="1" x14ac:dyDescent="0.3">
      <c r="A82" s="4" t="s">
        <v>24</v>
      </c>
      <c r="B82" s="5" t="s">
        <v>269</v>
      </c>
      <c r="C82" s="14">
        <f>(0/2)/12</f>
        <v>0</v>
      </c>
    </row>
    <row r="83" spans="1:3" ht="16.5" thickBot="1" x14ac:dyDescent="0.3">
      <c r="A83" s="198" t="s">
        <v>1</v>
      </c>
      <c r="B83" s="199"/>
      <c r="C83" s="15">
        <f>C77+C78+C79+C80+C81+C82</f>
        <v>0</v>
      </c>
    </row>
    <row r="86" spans="1:3" x14ac:dyDescent="0.25">
      <c r="A86" s="214" t="s">
        <v>48</v>
      </c>
      <c r="B86" s="214"/>
      <c r="C86" s="214"/>
    </row>
    <row r="87" spans="1:3" ht="16.5" thickBot="1" x14ac:dyDescent="0.3"/>
    <row r="88" spans="1:3" ht="16.5" thickBot="1" x14ac:dyDescent="0.3">
      <c r="A88" s="3">
        <v>2</v>
      </c>
      <c r="B88" s="13" t="s">
        <v>49</v>
      </c>
      <c r="C88" s="13" t="s">
        <v>14</v>
      </c>
    </row>
    <row r="89" spans="1:3" ht="16.5" thickBot="1" x14ac:dyDescent="0.3">
      <c r="A89" s="4" t="s">
        <v>29</v>
      </c>
      <c r="B89" s="5" t="s">
        <v>30</v>
      </c>
      <c r="C89" s="15">
        <f>C55</f>
        <v>0</v>
      </c>
    </row>
    <row r="90" spans="1:3" ht="16.5" thickBot="1" x14ac:dyDescent="0.3">
      <c r="A90" s="4" t="s">
        <v>33</v>
      </c>
      <c r="B90" s="5" t="s">
        <v>34</v>
      </c>
      <c r="C90" s="15">
        <f>D71</f>
        <v>0</v>
      </c>
    </row>
    <row r="91" spans="1:3" ht="16.5" thickBot="1" x14ac:dyDescent="0.3">
      <c r="A91" s="4" t="s">
        <v>44</v>
      </c>
      <c r="B91" s="5" t="s">
        <v>45</v>
      </c>
      <c r="C91" s="15">
        <f>C83</f>
        <v>0</v>
      </c>
    </row>
    <row r="92" spans="1:3" ht="16.5" thickBot="1" x14ac:dyDescent="0.3">
      <c r="A92" s="198" t="s">
        <v>1</v>
      </c>
      <c r="B92" s="199"/>
      <c r="C92" s="15">
        <f>C89+C90+C91</f>
        <v>0</v>
      </c>
    </row>
    <row r="93" spans="1:3" x14ac:dyDescent="0.25">
      <c r="A93" s="1"/>
    </row>
    <row r="95" spans="1:3" x14ac:dyDescent="0.25">
      <c r="A95" s="213" t="s">
        <v>50</v>
      </c>
      <c r="B95" s="213"/>
      <c r="C95" s="213"/>
    </row>
    <row r="96" spans="1:3" ht="16.5" thickBot="1" x14ac:dyDescent="0.3"/>
    <row r="97" spans="1:3" ht="16.5" thickBot="1" x14ac:dyDescent="0.3">
      <c r="A97" s="3">
        <v>3</v>
      </c>
      <c r="B97" s="13" t="s">
        <v>51</v>
      </c>
      <c r="C97" s="13" t="s">
        <v>14</v>
      </c>
    </row>
    <row r="98" spans="1:3" ht="16.5" thickBot="1" x14ac:dyDescent="0.3">
      <c r="A98" s="4" t="s">
        <v>15</v>
      </c>
      <c r="B98" s="8" t="s">
        <v>52</v>
      </c>
      <c r="C98" s="15">
        <f>C40*0.46%</f>
        <v>0</v>
      </c>
    </row>
    <row r="99" spans="1:3" ht="16.5" thickBot="1" x14ac:dyDescent="0.3">
      <c r="A99" s="4" t="s">
        <v>17</v>
      </c>
      <c r="B99" s="8" t="s">
        <v>53</v>
      </c>
      <c r="C99" s="15">
        <f>C98*C70</f>
        <v>0</v>
      </c>
    </row>
    <row r="100" spans="1:3" ht="16.5" thickBot="1" x14ac:dyDescent="0.3">
      <c r="A100" s="4" t="s">
        <v>19</v>
      </c>
      <c r="B100" s="8" t="s">
        <v>54</v>
      </c>
      <c r="C100" s="15">
        <f>C40*2%</f>
        <v>0</v>
      </c>
    </row>
    <row r="101" spans="1:3" ht="16.5" thickBot="1" x14ac:dyDescent="0.3">
      <c r="A101" s="4" t="s">
        <v>21</v>
      </c>
      <c r="B101" s="8" t="s">
        <v>55</v>
      </c>
      <c r="C101" s="15">
        <f>C40*1.94%</f>
        <v>0</v>
      </c>
    </row>
    <row r="102" spans="1:3" ht="16.5" thickBot="1" x14ac:dyDescent="0.3">
      <c r="A102" s="4" t="s">
        <v>22</v>
      </c>
      <c r="B102" s="8" t="s">
        <v>56</v>
      </c>
      <c r="C102" s="15">
        <f>C71*C101</f>
        <v>0</v>
      </c>
    </row>
    <row r="103" spans="1:3" ht="16.5" thickBot="1" x14ac:dyDescent="0.3">
      <c r="A103" s="4" t="s">
        <v>24</v>
      </c>
      <c r="B103" s="8" t="s">
        <v>57</v>
      </c>
      <c r="C103" s="14">
        <f>C40*2%</f>
        <v>0</v>
      </c>
    </row>
    <row r="104" spans="1:3" ht="16.5" thickBot="1" x14ac:dyDescent="0.3">
      <c r="A104" s="198" t="s">
        <v>1</v>
      </c>
      <c r="B104" s="199"/>
      <c r="C104" s="15">
        <f>C98+C99+C100+C101+C102+C103</f>
        <v>0</v>
      </c>
    </row>
    <row r="107" spans="1:3" x14ac:dyDescent="0.25">
      <c r="A107" s="213" t="s">
        <v>58</v>
      </c>
      <c r="B107" s="213"/>
      <c r="C107" s="213"/>
    </row>
    <row r="110" spans="1:3" x14ac:dyDescent="0.25">
      <c r="A110" s="214" t="s">
        <v>262</v>
      </c>
      <c r="B110" s="214"/>
      <c r="C110" s="214"/>
    </row>
    <row r="111" spans="1:3" ht="16.5" thickBot="1" x14ac:dyDescent="0.3">
      <c r="A111" s="2"/>
    </row>
    <row r="112" spans="1:3" ht="16.5" thickBot="1" x14ac:dyDescent="0.3">
      <c r="A112" s="3" t="s">
        <v>60</v>
      </c>
      <c r="B112" s="13" t="s">
        <v>61</v>
      </c>
      <c r="C112" s="13" t="s">
        <v>14</v>
      </c>
    </row>
    <row r="113" spans="1:3" ht="16.5" thickBot="1" x14ac:dyDescent="0.3">
      <c r="A113" s="4" t="s">
        <v>15</v>
      </c>
      <c r="B113" s="5" t="s">
        <v>264</v>
      </c>
      <c r="C113" s="15">
        <f>C40*9.075%</f>
        <v>0</v>
      </c>
    </row>
    <row r="114" spans="1:3" ht="16.5" thickBot="1" x14ac:dyDescent="0.3">
      <c r="A114" s="4" t="s">
        <v>17</v>
      </c>
      <c r="B114" s="5" t="s">
        <v>282</v>
      </c>
      <c r="C114" s="15">
        <f>C40*1.66%</f>
        <v>0</v>
      </c>
    </row>
    <row r="115" spans="1:3" ht="16.5" thickBot="1" x14ac:dyDescent="0.3">
      <c r="A115" s="4" t="s">
        <v>19</v>
      </c>
      <c r="B115" s="5" t="s">
        <v>265</v>
      </c>
      <c r="C115" s="15">
        <f>C40*0.04%</f>
        <v>0</v>
      </c>
    </row>
    <row r="116" spans="1:3" ht="16.5" thickBot="1" x14ac:dyDescent="0.3">
      <c r="A116" s="4" t="s">
        <v>21</v>
      </c>
      <c r="B116" s="5" t="s">
        <v>283</v>
      </c>
      <c r="C116" s="15">
        <f>C40*0.28%</f>
        <v>0</v>
      </c>
    </row>
    <row r="117" spans="1:3" ht="16.5" thickBot="1" x14ac:dyDescent="0.3">
      <c r="A117" s="4" t="s">
        <v>22</v>
      </c>
      <c r="B117" s="5" t="s">
        <v>266</v>
      </c>
      <c r="C117" s="15">
        <f>C40*0.27%</f>
        <v>0</v>
      </c>
    </row>
    <row r="118" spans="1:3" ht="16.5" thickBot="1" x14ac:dyDescent="0.3">
      <c r="A118" s="4" t="s">
        <v>24</v>
      </c>
      <c r="B118" s="5" t="s">
        <v>267</v>
      </c>
      <c r="C118" s="136"/>
    </row>
    <row r="119" spans="1:3" ht="16.5" thickBot="1" x14ac:dyDescent="0.3">
      <c r="A119" s="4"/>
      <c r="B119" s="5"/>
      <c r="C119" s="6"/>
    </row>
    <row r="120" spans="1:3" ht="16.5" thickBot="1" x14ac:dyDescent="0.3">
      <c r="A120" s="198" t="s">
        <v>42</v>
      </c>
      <c r="B120" s="199"/>
      <c r="C120" s="15">
        <f>C113+C114+C115+C117+C118+C119</f>
        <v>0</v>
      </c>
    </row>
    <row r="123" spans="1:3" x14ac:dyDescent="0.25">
      <c r="A123" s="214" t="s">
        <v>62</v>
      </c>
      <c r="B123" s="214"/>
      <c r="C123" s="214"/>
    </row>
    <row r="124" spans="1:3" ht="16.5" thickBot="1" x14ac:dyDescent="0.3">
      <c r="A124" s="2"/>
    </row>
    <row r="125" spans="1:3" ht="16.5" thickBot="1" x14ac:dyDescent="0.3">
      <c r="A125" s="3" t="s">
        <v>63</v>
      </c>
      <c r="B125" s="13" t="s">
        <v>64</v>
      </c>
      <c r="C125" s="13" t="s">
        <v>14</v>
      </c>
    </row>
    <row r="126" spans="1:3" ht="16.5" thickBot="1" x14ac:dyDescent="0.3">
      <c r="A126" s="4" t="s">
        <v>15</v>
      </c>
      <c r="B126" s="5" t="s">
        <v>79</v>
      </c>
      <c r="C126" s="15">
        <v>0</v>
      </c>
    </row>
    <row r="127" spans="1:3" ht="16.5" thickBot="1" x14ac:dyDescent="0.3">
      <c r="A127" s="198" t="s">
        <v>1</v>
      </c>
      <c r="B127" s="199"/>
      <c r="C127" s="15">
        <f>C126</f>
        <v>0</v>
      </c>
    </row>
    <row r="130" spans="1:3" x14ac:dyDescent="0.25">
      <c r="A130" s="214" t="s">
        <v>65</v>
      </c>
      <c r="B130" s="214"/>
      <c r="C130" s="214"/>
    </row>
    <row r="131" spans="1:3" ht="16.5" thickBot="1" x14ac:dyDescent="0.3">
      <c r="A131" s="2"/>
    </row>
    <row r="132" spans="1:3" ht="16.5" thickBot="1" x14ac:dyDescent="0.3">
      <c r="A132" s="3">
        <v>4</v>
      </c>
      <c r="B132" s="13" t="s">
        <v>66</v>
      </c>
      <c r="C132" s="13" t="s">
        <v>14</v>
      </c>
    </row>
    <row r="133" spans="1:3" ht="16.5" thickBot="1" x14ac:dyDescent="0.3">
      <c r="A133" s="4" t="s">
        <v>60</v>
      </c>
      <c r="B133" s="5" t="s">
        <v>61</v>
      </c>
      <c r="C133" s="15">
        <f>C120</f>
        <v>0</v>
      </c>
    </row>
    <row r="134" spans="1:3" ht="16.5" thickBot="1" x14ac:dyDescent="0.3">
      <c r="A134" s="4" t="s">
        <v>63</v>
      </c>
      <c r="B134" s="5" t="s">
        <v>64</v>
      </c>
      <c r="C134" s="15">
        <f>C127</f>
        <v>0</v>
      </c>
    </row>
    <row r="135" spans="1:3" ht="16.5" thickBot="1" x14ac:dyDescent="0.3">
      <c r="A135" s="198" t="s">
        <v>1</v>
      </c>
      <c r="B135" s="199"/>
      <c r="C135" s="15">
        <f>C133+C134</f>
        <v>0</v>
      </c>
    </row>
    <row r="138" spans="1:3" x14ac:dyDescent="0.25">
      <c r="A138" s="213" t="s">
        <v>67</v>
      </c>
      <c r="B138" s="213"/>
      <c r="C138" s="213"/>
    </row>
    <row r="139" spans="1:3" ht="16.5" thickBot="1" x14ac:dyDescent="0.3"/>
    <row r="140" spans="1:3" ht="16.5" thickBot="1" x14ac:dyDescent="0.3">
      <c r="A140" s="3">
        <v>5</v>
      </c>
      <c r="B140" s="9" t="s">
        <v>6</v>
      </c>
      <c r="C140" s="13" t="s">
        <v>14</v>
      </c>
    </row>
    <row r="141" spans="1:3" ht="16.5" thickBot="1" x14ac:dyDescent="0.3">
      <c r="A141" s="4" t="s">
        <v>15</v>
      </c>
      <c r="B141" s="5" t="s">
        <v>68</v>
      </c>
      <c r="C141" s="195">
        <f>'Uniformes e EPI '!D5</f>
        <v>0</v>
      </c>
    </row>
    <row r="142" spans="1:3" ht="16.5" thickBot="1" x14ac:dyDescent="0.3">
      <c r="A142" s="4" t="s">
        <v>17</v>
      </c>
      <c r="B142" s="5" t="s">
        <v>69</v>
      </c>
      <c r="C142" s="195">
        <f>Materiais!G49+Materiais!G33</f>
        <v>0</v>
      </c>
    </row>
    <row r="143" spans="1:3" ht="16.5" thickBot="1" x14ac:dyDescent="0.3">
      <c r="A143" s="4" t="s">
        <v>19</v>
      </c>
      <c r="B143" s="5" t="s">
        <v>70</v>
      </c>
      <c r="C143" s="195">
        <f>Equipamentos!G14+'Uniformes e EPI '!D11</f>
        <v>0</v>
      </c>
    </row>
    <row r="144" spans="1:3" ht="16.5" thickBot="1" x14ac:dyDescent="0.3">
      <c r="A144" s="4" t="s">
        <v>21</v>
      </c>
      <c r="B144" s="5" t="s">
        <v>26</v>
      </c>
      <c r="C144" s="14"/>
    </row>
    <row r="145" spans="1:4" ht="16.5" thickBot="1" x14ac:dyDescent="0.3">
      <c r="A145" s="198" t="s">
        <v>42</v>
      </c>
      <c r="B145" s="199"/>
      <c r="C145" s="15">
        <f>C141+C142+C143</f>
        <v>0</v>
      </c>
    </row>
    <row r="148" spans="1:4" x14ac:dyDescent="0.25">
      <c r="A148" s="213" t="s">
        <v>71</v>
      </c>
      <c r="B148" s="213"/>
      <c r="C148" s="213"/>
    </row>
    <row r="149" spans="1:4" ht="16.5" thickBot="1" x14ac:dyDescent="0.3"/>
    <row r="150" spans="1:4" ht="16.5" thickBot="1" x14ac:dyDescent="0.3">
      <c r="A150" s="3">
        <v>6</v>
      </c>
      <c r="B150" s="9" t="s">
        <v>7</v>
      </c>
      <c r="C150" s="13" t="s">
        <v>35</v>
      </c>
      <c r="D150" s="13" t="s">
        <v>14</v>
      </c>
    </row>
    <row r="151" spans="1:4" ht="16.5" thickBot="1" x14ac:dyDescent="0.3">
      <c r="A151" s="4" t="s">
        <v>15</v>
      </c>
      <c r="B151" s="5" t="s">
        <v>8</v>
      </c>
      <c r="C151" s="7">
        <v>0.05</v>
      </c>
      <c r="D151" s="15">
        <f>C151*C168</f>
        <v>0</v>
      </c>
    </row>
    <row r="152" spans="1:4" ht="16.5" thickBot="1" x14ac:dyDescent="0.3">
      <c r="A152" s="4" t="s">
        <v>17</v>
      </c>
      <c r="B152" s="5" t="s">
        <v>10</v>
      </c>
      <c r="C152" s="7">
        <v>0.05</v>
      </c>
      <c r="D152" s="15">
        <f>C152*(C168+D151)</f>
        <v>0</v>
      </c>
    </row>
    <row r="153" spans="1:4" ht="16.5" thickBot="1" x14ac:dyDescent="0.3">
      <c r="A153" s="4" t="s">
        <v>19</v>
      </c>
      <c r="B153" s="5" t="s">
        <v>9</v>
      </c>
      <c r="C153" s="6"/>
      <c r="D153" s="6"/>
    </row>
    <row r="154" spans="1:4" ht="16.5" thickBot="1" x14ac:dyDescent="0.3">
      <c r="A154" s="4"/>
      <c r="B154" s="5" t="s">
        <v>279</v>
      </c>
      <c r="C154" s="7">
        <v>7.5999999999999998E-2</v>
      </c>
      <c r="D154" s="15">
        <f>C154*C170</f>
        <v>0</v>
      </c>
    </row>
    <row r="155" spans="1:4" ht="16.5" thickBot="1" x14ac:dyDescent="0.3">
      <c r="A155" s="4"/>
      <c r="B155" s="5" t="s">
        <v>280</v>
      </c>
      <c r="C155" s="7">
        <v>1.6500000000000001E-2</v>
      </c>
      <c r="D155" s="15">
        <f>C155*C170</f>
        <v>0</v>
      </c>
    </row>
    <row r="156" spans="1:4" ht="16.5" thickBot="1" x14ac:dyDescent="0.3">
      <c r="A156" s="4"/>
      <c r="B156" s="5" t="s">
        <v>281</v>
      </c>
      <c r="C156" s="7">
        <v>0.02</v>
      </c>
      <c r="D156" s="15">
        <f>C156*C170</f>
        <v>0</v>
      </c>
    </row>
    <row r="157" spans="1:4" ht="16.5" thickBot="1" x14ac:dyDescent="0.3">
      <c r="A157" s="198" t="s">
        <v>42</v>
      </c>
      <c r="B157" s="199"/>
      <c r="C157" s="6"/>
      <c r="D157" s="15">
        <f>D151+D152+D154+D155+D156</f>
        <v>0</v>
      </c>
    </row>
    <row r="160" spans="1:4" x14ac:dyDescent="0.25">
      <c r="A160" s="213" t="s">
        <v>72</v>
      </c>
      <c r="B160" s="213"/>
      <c r="C160" s="213"/>
    </row>
    <row r="161" spans="1:3" ht="16.5" thickBot="1" x14ac:dyDescent="0.3"/>
    <row r="162" spans="1:3" ht="16.5" thickBot="1" x14ac:dyDescent="0.3">
      <c r="A162" s="3"/>
      <c r="B162" s="13" t="s">
        <v>73</v>
      </c>
      <c r="C162" s="13" t="s">
        <v>14</v>
      </c>
    </row>
    <row r="163" spans="1:3" ht="16.5" thickBot="1" x14ac:dyDescent="0.3">
      <c r="A163" s="11" t="s">
        <v>15</v>
      </c>
      <c r="B163" s="5" t="s">
        <v>12</v>
      </c>
      <c r="C163" s="16">
        <f>C42</f>
        <v>0</v>
      </c>
    </row>
    <row r="164" spans="1:3" ht="16.5" thickBot="1" x14ac:dyDescent="0.3">
      <c r="A164" s="11" t="s">
        <v>17</v>
      </c>
      <c r="B164" s="5" t="s">
        <v>27</v>
      </c>
      <c r="C164" s="16">
        <f>C92</f>
        <v>0</v>
      </c>
    </row>
    <row r="165" spans="1:3" ht="16.5" thickBot="1" x14ac:dyDescent="0.3">
      <c r="A165" s="11" t="s">
        <v>19</v>
      </c>
      <c r="B165" s="5" t="s">
        <v>50</v>
      </c>
      <c r="C165" s="16">
        <f>C104</f>
        <v>0</v>
      </c>
    </row>
    <row r="166" spans="1:3" ht="16.5" thickBot="1" x14ac:dyDescent="0.3">
      <c r="A166" s="11" t="s">
        <v>21</v>
      </c>
      <c r="B166" s="5" t="s">
        <v>58</v>
      </c>
      <c r="C166" s="16">
        <f>C135</f>
        <v>0</v>
      </c>
    </row>
    <row r="167" spans="1:3" ht="16.5" thickBot="1" x14ac:dyDescent="0.3">
      <c r="A167" s="11" t="s">
        <v>22</v>
      </c>
      <c r="B167" s="5" t="s">
        <v>67</v>
      </c>
      <c r="C167" s="16">
        <f>C145</f>
        <v>0</v>
      </c>
    </row>
    <row r="168" spans="1:3" ht="16.5" customHeight="1" thickBot="1" x14ac:dyDescent="0.3">
      <c r="A168" s="198" t="s">
        <v>74</v>
      </c>
      <c r="B168" s="199"/>
      <c r="C168" s="16">
        <f>C163+C164+C165+C166+C167</f>
        <v>0</v>
      </c>
    </row>
    <row r="169" spans="1:3" ht="16.5" thickBot="1" x14ac:dyDescent="0.3">
      <c r="A169" s="11" t="s">
        <v>24</v>
      </c>
      <c r="B169" s="5" t="s">
        <v>75</v>
      </c>
      <c r="C169" s="16">
        <f>D157</f>
        <v>0</v>
      </c>
    </row>
    <row r="170" spans="1:3" ht="16.5" customHeight="1" thickBot="1" x14ac:dyDescent="0.3">
      <c r="A170" s="198" t="s">
        <v>76</v>
      </c>
      <c r="B170" s="199"/>
      <c r="C170" s="16">
        <f>(D151+D152+C168)</f>
        <v>0</v>
      </c>
    </row>
  </sheetData>
  <mergeCells count="50">
    <mergeCell ref="C21:D21"/>
    <mergeCell ref="C24:D24"/>
    <mergeCell ref="C25:D25"/>
    <mergeCell ref="A19:D19"/>
    <mergeCell ref="A20:D20"/>
    <mergeCell ref="C22:D22"/>
    <mergeCell ref="C23:D23"/>
    <mergeCell ref="A120:B120"/>
    <mergeCell ref="A123:C123"/>
    <mergeCell ref="A127:B127"/>
    <mergeCell ref="A130:C130"/>
    <mergeCell ref="A135:B135"/>
    <mergeCell ref="A168:B168"/>
    <mergeCell ref="A170:B170"/>
    <mergeCell ref="A138:C138"/>
    <mergeCell ref="A145:B145"/>
    <mergeCell ref="A148:C148"/>
    <mergeCell ref="A157:B157"/>
    <mergeCell ref="A160:C160"/>
    <mergeCell ref="A95:C95"/>
    <mergeCell ref="A104:B104"/>
    <mergeCell ref="A107:C107"/>
    <mergeCell ref="A110:C110"/>
    <mergeCell ref="A60:D60"/>
    <mergeCell ref="A71:B71"/>
    <mergeCell ref="A74:C74"/>
    <mergeCell ref="A83:B83"/>
    <mergeCell ref="A86:C86"/>
    <mergeCell ref="A92:B92"/>
    <mergeCell ref="A31:C31"/>
    <mergeCell ref="A42:B42"/>
    <mergeCell ref="A45:C45"/>
    <mergeCell ref="A47:C47"/>
    <mergeCell ref="A55:B55"/>
    <mergeCell ref="C12:D12"/>
    <mergeCell ref="C15:D15"/>
    <mergeCell ref="C16:D16"/>
    <mergeCell ref="A53:B53"/>
    <mergeCell ref="A1:D1"/>
    <mergeCell ref="A2:D2"/>
    <mergeCell ref="A3:D3"/>
    <mergeCell ref="A5:D5"/>
    <mergeCell ref="A6:D6"/>
    <mergeCell ref="A8:D8"/>
    <mergeCell ref="A9:D9"/>
    <mergeCell ref="C10:D10"/>
    <mergeCell ref="C11:D11"/>
    <mergeCell ref="C13:D13"/>
    <mergeCell ref="C14:D14"/>
    <mergeCell ref="A17:D17"/>
  </mergeCells>
  <pageMargins left="0.51181102362204722" right="0.51181102362204722" top="0.78740157480314965" bottom="0.78740157480314965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0"/>
  <sheetViews>
    <sheetView topLeftCell="A157" workbookViewId="0">
      <selection activeCell="C83" sqref="C83"/>
    </sheetView>
  </sheetViews>
  <sheetFormatPr defaultRowHeight="15.75" x14ac:dyDescent="0.25"/>
  <cols>
    <col min="1" max="1" width="9.140625" style="10"/>
    <col min="2" max="2" width="72.140625" style="10" customWidth="1"/>
    <col min="3" max="3" width="18" style="10" customWidth="1"/>
    <col min="4" max="4" width="14.28515625" style="10" customWidth="1"/>
    <col min="5" max="5" width="12.7109375" style="10" customWidth="1"/>
    <col min="6" max="6" width="12" style="10" customWidth="1"/>
    <col min="7" max="7" width="15.140625" style="10" customWidth="1"/>
    <col min="8" max="16384" width="9.140625" style="10"/>
  </cols>
  <sheetData>
    <row r="1" spans="1:4" ht="23.25" x14ac:dyDescent="0.35">
      <c r="A1" s="200" t="s">
        <v>77</v>
      </c>
      <c r="B1" s="200"/>
      <c r="C1" s="200"/>
      <c r="D1" s="200"/>
    </row>
    <row r="2" spans="1:4" ht="23.25" x14ac:dyDescent="0.35">
      <c r="A2" s="200" t="s">
        <v>78</v>
      </c>
      <c r="B2" s="200"/>
      <c r="C2" s="200"/>
      <c r="D2" s="200"/>
    </row>
    <row r="3" spans="1:4" x14ac:dyDescent="0.25">
      <c r="A3" s="201"/>
      <c r="B3" s="201"/>
      <c r="C3" s="201"/>
      <c r="D3" s="201"/>
    </row>
    <row r="4" spans="1:4" x14ac:dyDescent="0.25">
      <c r="A4" s="12"/>
      <c r="B4" s="12"/>
      <c r="C4" s="12"/>
      <c r="D4" s="12"/>
    </row>
    <row r="5" spans="1:4" x14ac:dyDescent="0.25">
      <c r="A5" s="202" t="s">
        <v>156</v>
      </c>
      <c r="B5" s="203"/>
      <c r="C5" s="203"/>
      <c r="D5" s="203"/>
    </row>
    <row r="6" spans="1:4" x14ac:dyDescent="0.25">
      <c r="A6" s="202" t="s">
        <v>157</v>
      </c>
      <c r="B6" s="203"/>
      <c r="C6" s="203"/>
      <c r="D6" s="203"/>
    </row>
    <row r="7" spans="1:4" x14ac:dyDescent="0.25">
      <c r="A7" s="17"/>
      <c r="B7" s="17"/>
      <c r="C7" s="17"/>
      <c r="D7" s="17"/>
    </row>
    <row r="8" spans="1:4" x14ac:dyDescent="0.25">
      <c r="A8" s="202"/>
      <c r="B8" s="203"/>
      <c r="C8" s="204"/>
      <c r="D8" s="204"/>
    </row>
    <row r="9" spans="1:4" x14ac:dyDescent="0.25">
      <c r="A9" s="205" t="s">
        <v>83</v>
      </c>
      <c r="B9" s="206"/>
      <c r="C9" s="207"/>
      <c r="D9" s="207"/>
    </row>
    <row r="10" spans="1:4" x14ac:dyDescent="0.25">
      <c r="A10" s="71" t="s">
        <v>15</v>
      </c>
      <c r="B10" s="71" t="s">
        <v>84</v>
      </c>
      <c r="C10" s="208"/>
      <c r="D10" s="197"/>
    </row>
    <row r="11" spans="1:4" x14ac:dyDescent="0.25">
      <c r="A11" s="71" t="s">
        <v>17</v>
      </c>
      <c r="B11" s="71" t="s">
        <v>85</v>
      </c>
      <c r="C11" s="196" t="s">
        <v>268</v>
      </c>
      <c r="D11" s="197"/>
    </row>
    <row r="12" spans="1:4" x14ac:dyDescent="0.25">
      <c r="A12" s="71" t="s">
        <v>19</v>
      </c>
      <c r="B12" s="71" t="s">
        <v>270</v>
      </c>
      <c r="C12" s="196"/>
      <c r="D12" s="197"/>
    </row>
    <row r="13" spans="1:4" x14ac:dyDescent="0.25">
      <c r="A13" s="71" t="s">
        <v>21</v>
      </c>
      <c r="B13" s="129" t="s">
        <v>86</v>
      </c>
      <c r="C13" s="196">
        <v>2022</v>
      </c>
      <c r="D13" s="197"/>
    </row>
    <row r="14" spans="1:4" x14ac:dyDescent="0.25">
      <c r="A14" s="129" t="s">
        <v>22</v>
      </c>
      <c r="B14" s="129" t="s">
        <v>87</v>
      </c>
      <c r="C14" s="196">
        <v>12</v>
      </c>
      <c r="D14" s="197"/>
    </row>
    <row r="15" spans="1:4" x14ac:dyDescent="0.25">
      <c r="A15" s="129" t="s">
        <v>24</v>
      </c>
      <c r="B15" s="129" t="s">
        <v>271</v>
      </c>
      <c r="C15" s="196"/>
      <c r="D15" s="197"/>
    </row>
    <row r="16" spans="1:4" x14ac:dyDescent="0.25">
      <c r="A16" s="129" t="s">
        <v>25</v>
      </c>
      <c r="B16" s="129" t="s">
        <v>90</v>
      </c>
      <c r="C16" s="196"/>
      <c r="D16" s="197"/>
    </row>
    <row r="17" spans="1:4" x14ac:dyDescent="0.25">
      <c r="A17" s="209" t="s">
        <v>88</v>
      </c>
      <c r="B17" s="210"/>
      <c r="C17" s="211"/>
      <c r="D17" s="211"/>
    </row>
    <row r="18" spans="1:4" x14ac:dyDescent="0.25">
      <c r="A18" s="133"/>
      <c r="B18" s="134"/>
      <c r="C18" s="135"/>
      <c r="D18" s="135"/>
    </row>
    <row r="19" spans="1:4" x14ac:dyDescent="0.25">
      <c r="A19" s="209" t="s">
        <v>91</v>
      </c>
      <c r="B19" s="210"/>
      <c r="C19" s="211"/>
      <c r="D19" s="211"/>
    </row>
    <row r="20" spans="1:4" x14ac:dyDescent="0.25">
      <c r="A20" s="196" t="s">
        <v>92</v>
      </c>
      <c r="B20" s="218"/>
      <c r="C20" s="219"/>
      <c r="D20" s="219"/>
    </row>
    <row r="21" spans="1:4" x14ac:dyDescent="0.25">
      <c r="A21" s="71">
        <v>1</v>
      </c>
      <c r="B21" s="129" t="s">
        <v>95</v>
      </c>
      <c r="C21" s="202" t="s">
        <v>170</v>
      </c>
      <c r="D21" s="216"/>
    </row>
    <row r="22" spans="1:4" x14ac:dyDescent="0.25">
      <c r="A22" s="71">
        <v>2</v>
      </c>
      <c r="B22" s="71" t="s">
        <v>93</v>
      </c>
      <c r="C22" s="202" t="s">
        <v>150</v>
      </c>
      <c r="D22" s="216"/>
    </row>
    <row r="23" spans="1:4" x14ac:dyDescent="0.25">
      <c r="A23" s="71">
        <v>3</v>
      </c>
      <c r="B23" s="71" t="s">
        <v>94</v>
      </c>
      <c r="C23" s="220">
        <v>1384.64</v>
      </c>
      <c r="D23" s="221"/>
    </row>
    <row r="24" spans="1:4" x14ac:dyDescent="0.25">
      <c r="A24" s="71">
        <v>4</v>
      </c>
      <c r="B24" s="129" t="s">
        <v>96</v>
      </c>
      <c r="C24" s="217"/>
      <c r="D24" s="216"/>
    </row>
    <row r="25" spans="1:4" x14ac:dyDescent="0.25">
      <c r="A25" s="71">
        <v>5</v>
      </c>
      <c r="B25" s="129" t="s">
        <v>272</v>
      </c>
      <c r="C25" s="217" t="s">
        <v>273</v>
      </c>
      <c r="D25" s="216"/>
    </row>
    <row r="26" spans="1:4" x14ac:dyDescent="0.25">
      <c r="A26" s="17"/>
      <c r="B26" s="17"/>
      <c r="C26" s="17"/>
      <c r="D26" s="17"/>
    </row>
    <row r="27" spans="1:4" x14ac:dyDescent="0.25">
      <c r="A27" s="17"/>
      <c r="B27" s="17"/>
      <c r="C27" s="17"/>
      <c r="D27" s="17"/>
    </row>
    <row r="28" spans="1:4" x14ac:dyDescent="0.25">
      <c r="A28" s="18"/>
      <c r="B28" s="18"/>
      <c r="C28" s="18"/>
      <c r="D28" s="18"/>
    </row>
    <row r="29" spans="1:4" x14ac:dyDescent="0.25">
      <c r="A29" s="18"/>
      <c r="B29" s="18"/>
      <c r="C29" s="18"/>
      <c r="D29" s="18"/>
    </row>
    <row r="30" spans="1:4" x14ac:dyDescent="0.25">
      <c r="A30" s="18"/>
      <c r="B30" s="18"/>
      <c r="C30" s="18"/>
      <c r="D30" s="18"/>
    </row>
    <row r="31" spans="1:4" x14ac:dyDescent="0.25">
      <c r="A31" s="212" t="s">
        <v>12</v>
      </c>
      <c r="B31" s="212"/>
      <c r="C31" s="212"/>
    </row>
    <row r="32" spans="1:4" ht="16.5" thickBot="1" x14ac:dyDescent="0.3"/>
    <row r="33" spans="1:3" ht="16.5" thickBot="1" x14ac:dyDescent="0.3">
      <c r="A33" s="3">
        <v>1</v>
      </c>
      <c r="B33" s="130" t="s">
        <v>13</v>
      </c>
      <c r="C33" s="130" t="s">
        <v>14</v>
      </c>
    </row>
    <row r="34" spans="1:3" ht="16.5" thickBot="1" x14ac:dyDescent="0.3">
      <c r="A34" s="4" t="s">
        <v>15</v>
      </c>
      <c r="B34" s="5" t="s">
        <v>16</v>
      </c>
      <c r="C34" s="14">
        <v>0</v>
      </c>
    </row>
    <row r="35" spans="1:3" ht="16.5" thickBot="1" x14ac:dyDescent="0.3">
      <c r="A35" s="4" t="s">
        <v>17</v>
      </c>
      <c r="B35" s="5" t="s">
        <v>18</v>
      </c>
      <c r="C35" s="6"/>
    </row>
    <row r="36" spans="1:3" ht="16.5" thickBot="1" x14ac:dyDescent="0.3">
      <c r="A36" s="4" t="s">
        <v>19</v>
      </c>
      <c r="B36" s="5" t="s">
        <v>20</v>
      </c>
      <c r="C36" s="15">
        <f>0*0.4</f>
        <v>0</v>
      </c>
    </row>
    <row r="37" spans="1:3" ht="16.5" thickBot="1" x14ac:dyDescent="0.3">
      <c r="A37" s="4" t="s">
        <v>21</v>
      </c>
      <c r="B37" s="5" t="s">
        <v>0</v>
      </c>
      <c r="C37" s="6"/>
    </row>
    <row r="38" spans="1:3" ht="16.5" thickBot="1" x14ac:dyDescent="0.3">
      <c r="A38" s="4" t="s">
        <v>22</v>
      </c>
      <c r="B38" s="5" t="s">
        <v>23</v>
      </c>
      <c r="C38" s="6"/>
    </row>
    <row r="39" spans="1:3" ht="16.5" thickBot="1" x14ac:dyDescent="0.3">
      <c r="A39" s="4" t="s">
        <v>24</v>
      </c>
      <c r="B39" s="5" t="s">
        <v>26</v>
      </c>
      <c r="C39" s="6"/>
    </row>
    <row r="40" spans="1:3" ht="16.5" thickBot="1" x14ac:dyDescent="0.3">
      <c r="A40" s="4"/>
      <c r="B40" s="5" t="s">
        <v>274</v>
      </c>
      <c r="C40" s="131">
        <f>SUM(C34:C39)</f>
        <v>0</v>
      </c>
    </row>
    <row r="41" spans="1:3" ht="16.5" thickBot="1" x14ac:dyDescent="0.3">
      <c r="A41" s="4" t="s">
        <v>25</v>
      </c>
      <c r="B41" s="5" t="s">
        <v>26</v>
      </c>
      <c r="C41" s="6"/>
    </row>
    <row r="42" spans="1:3" ht="16.5" thickBot="1" x14ac:dyDescent="0.3">
      <c r="A42" s="198" t="s">
        <v>1</v>
      </c>
      <c r="B42" s="199"/>
      <c r="C42" s="131">
        <f>SUM(C40,C41)</f>
        <v>0</v>
      </c>
    </row>
    <row r="45" spans="1:3" x14ac:dyDescent="0.25">
      <c r="A45" s="213" t="s">
        <v>27</v>
      </c>
      <c r="B45" s="213"/>
      <c r="C45" s="213"/>
    </row>
    <row r="46" spans="1:3" x14ac:dyDescent="0.25">
      <c r="A46" s="2"/>
    </row>
    <row r="47" spans="1:3" x14ac:dyDescent="0.25">
      <c r="A47" s="214" t="s">
        <v>28</v>
      </c>
      <c r="B47" s="214"/>
      <c r="C47" s="214"/>
    </row>
    <row r="48" spans="1:3" ht="16.5" thickBot="1" x14ac:dyDescent="0.3"/>
    <row r="49" spans="1:4" ht="16.5" thickBot="1" x14ac:dyDescent="0.3">
      <c r="A49" s="3" t="s">
        <v>29</v>
      </c>
      <c r="B49" s="130" t="s">
        <v>30</v>
      </c>
      <c r="C49" s="130" t="s">
        <v>14</v>
      </c>
    </row>
    <row r="50" spans="1:4" ht="16.5" thickBot="1" x14ac:dyDescent="0.3">
      <c r="A50" s="4" t="s">
        <v>15</v>
      </c>
      <c r="B50" s="5" t="s">
        <v>31</v>
      </c>
      <c r="C50" s="15">
        <f>C40*8.33%</f>
        <v>0</v>
      </c>
    </row>
    <row r="51" spans="1:4" ht="16.5" thickBot="1" x14ac:dyDescent="0.3">
      <c r="A51" s="4" t="s">
        <v>17</v>
      </c>
      <c r="B51" s="5" t="s">
        <v>275</v>
      </c>
      <c r="C51" s="15">
        <f>C40*9.075%</f>
        <v>0</v>
      </c>
    </row>
    <row r="52" spans="1:4" ht="16.5" thickBot="1" x14ac:dyDescent="0.3">
      <c r="A52" s="4" t="s">
        <v>19</v>
      </c>
      <c r="B52" s="5" t="s">
        <v>276</v>
      </c>
      <c r="C52" s="15">
        <f>C40*3.025%</f>
        <v>0</v>
      </c>
    </row>
    <row r="53" spans="1:4" ht="16.5" thickBot="1" x14ac:dyDescent="0.3">
      <c r="A53" s="198" t="s">
        <v>277</v>
      </c>
      <c r="B53" s="199"/>
      <c r="C53" s="15">
        <f>SUM(C50:C52)</f>
        <v>0</v>
      </c>
    </row>
    <row r="54" spans="1:4" ht="16.5" thickBot="1" x14ac:dyDescent="0.3">
      <c r="A54" s="132" t="s">
        <v>21</v>
      </c>
      <c r="B54" s="5" t="s">
        <v>278</v>
      </c>
      <c r="C54" s="15">
        <f>C53*C71</f>
        <v>0</v>
      </c>
    </row>
    <row r="55" spans="1:4" ht="16.5" thickBot="1" x14ac:dyDescent="0.3">
      <c r="A55" s="198" t="s">
        <v>1</v>
      </c>
      <c r="B55" s="199"/>
      <c r="C55" s="15">
        <f>SUM(C53:C54)</f>
        <v>0</v>
      </c>
    </row>
    <row r="60" spans="1:4" x14ac:dyDescent="0.25">
      <c r="A60" s="215" t="s">
        <v>32</v>
      </c>
      <c r="B60" s="215"/>
      <c r="C60" s="215"/>
      <c r="D60" s="215"/>
    </row>
    <row r="61" spans="1:4" ht="16.5" thickBot="1" x14ac:dyDescent="0.3"/>
    <row r="62" spans="1:4" ht="16.5" thickBot="1" x14ac:dyDescent="0.3">
      <c r="A62" s="3" t="s">
        <v>33</v>
      </c>
      <c r="B62" s="13" t="s">
        <v>34</v>
      </c>
      <c r="C62" s="13" t="s">
        <v>35</v>
      </c>
      <c r="D62" s="13" t="s">
        <v>14</v>
      </c>
    </row>
    <row r="63" spans="1:4" ht="16.5" thickBot="1" x14ac:dyDescent="0.3">
      <c r="A63" s="4" t="s">
        <v>15</v>
      </c>
      <c r="B63" s="5" t="s">
        <v>36</v>
      </c>
      <c r="C63" s="7">
        <v>0.2</v>
      </c>
      <c r="D63" s="15">
        <f>C42*C63</f>
        <v>0</v>
      </c>
    </row>
    <row r="64" spans="1:4" ht="16.5" thickBot="1" x14ac:dyDescent="0.3">
      <c r="A64" s="4" t="s">
        <v>17</v>
      </c>
      <c r="B64" s="5" t="s">
        <v>37</v>
      </c>
      <c r="C64" s="7">
        <v>2.5000000000000001E-2</v>
      </c>
      <c r="D64" s="15">
        <f>C64*C42</f>
        <v>0</v>
      </c>
    </row>
    <row r="65" spans="1:4" ht="16.5" thickBot="1" x14ac:dyDescent="0.3">
      <c r="A65" s="4" t="s">
        <v>19</v>
      </c>
      <c r="B65" s="5" t="s">
        <v>38</v>
      </c>
      <c r="C65" s="72">
        <v>0.03</v>
      </c>
      <c r="D65" s="15">
        <f>C42*C65</f>
        <v>0</v>
      </c>
    </row>
    <row r="66" spans="1:4" ht="16.5" thickBot="1" x14ac:dyDescent="0.3">
      <c r="A66" s="4" t="s">
        <v>21</v>
      </c>
      <c r="B66" s="5" t="s">
        <v>39</v>
      </c>
      <c r="C66" s="7">
        <v>1.4999999999999999E-2</v>
      </c>
      <c r="D66" s="15">
        <f>C42*C66</f>
        <v>0</v>
      </c>
    </row>
    <row r="67" spans="1:4" ht="16.5" thickBot="1" x14ac:dyDescent="0.3">
      <c r="A67" s="4" t="s">
        <v>22</v>
      </c>
      <c r="B67" s="5" t="s">
        <v>40</v>
      </c>
      <c r="C67" s="7">
        <v>0.01</v>
      </c>
      <c r="D67" s="15">
        <f>C67*C42</f>
        <v>0</v>
      </c>
    </row>
    <row r="68" spans="1:4" ht="16.5" thickBot="1" x14ac:dyDescent="0.3">
      <c r="A68" s="4" t="s">
        <v>24</v>
      </c>
      <c r="B68" s="5" t="s">
        <v>2</v>
      </c>
      <c r="C68" s="7">
        <v>6.0000000000000001E-3</v>
      </c>
      <c r="D68" s="15">
        <f>C68*C42</f>
        <v>0</v>
      </c>
    </row>
    <row r="69" spans="1:4" ht="16.5" thickBot="1" x14ac:dyDescent="0.3">
      <c r="A69" s="4" t="s">
        <v>25</v>
      </c>
      <c r="B69" s="5" t="s">
        <v>3</v>
      </c>
      <c r="C69" s="7">
        <v>2E-3</v>
      </c>
      <c r="D69" s="15">
        <f>C69*C42</f>
        <v>0</v>
      </c>
    </row>
    <row r="70" spans="1:4" ht="16.5" thickBot="1" x14ac:dyDescent="0.3">
      <c r="A70" s="4" t="s">
        <v>41</v>
      </c>
      <c r="B70" s="5" t="s">
        <v>4</v>
      </c>
      <c r="C70" s="7">
        <v>0.08</v>
      </c>
      <c r="D70" s="15">
        <f>C42*C70</f>
        <v>0</v>
      </c>
    </row>
    <row r="71" spans="1:4" ht="16.5" thickBot="1" x14ac:dyDescent="0.3">
      <c r="A71" s="198" t="s">
        <v>42</v>
      </c>
      <c r="B71" s="199"/>
      <c r="C71" s="7">
        <f>C63+C64+C65+C66+C67+C68+C69+C70</f>
        <v>0.36800000000000005</v>
      </c>
      <c r="D71" s="15">
        <f>SUM(D63:D70)</f>
        <v>0</v>
      </c>
    </row>
    <row r="74" spans="1:4" x14ac:dyDescent="0.25">
      <c r="A74" s="214" t="s">
        <v>43</v>
      </c>
      <c r="B74" s="214"/>
      <c r="C74" s="214"/>
    </row>
    <row r="75" spans="1:4" ht="16.5" thickBot="1" x14ac:dyDescent="0.3"/>
    <row r="76" spans="1:4" ht="16.5" thickBot="1" x14ac:dyDescent="0.3">
      <c r="A76" s="3" t="s">
        <v>44</v>
      </c>
      <c r="B76" s="130" t="s">
        <v>45</v>
      </c>
      <c r="C76" s="130" t="s">
        <v>14</v>
      </c>
    </row>
    <row r="77" spans="1:4" ht="16.5" thickBot="1" x14ac:dyDescent="0.3">
      <c r="A77" s="4" t="s">
        <v>15</v>
      </c>
      <c r="B77" s="5" t="s">
        <v>46</v>
      </c>
      <c r="C77" s="14">
        <f>((0*2)*26)-C40*6%</f>
        <v>0</v>
      </c>
    </row>
    <row r="78" spans="1:4" ht="16.5" thickBot="1" x14ac:dyDescent="0.3">
      <c r="A78" s="4" t="s">
        <v>17</v>
      </c>
      <c r="B78" s="5" t="s">
        <v>47</v>
      </c>
      <c r="C78" s="14">
        <f>(0-0)*26</f>
        <v>0</v>
      </c>
    </row>
    <row r="79" spans="1:4" ht="16.5" thickBot="1" x14ac:dyDescent="0.3">
      <c r="A79" s="4" t="s">
        <v>19</v>
      </c>
      <c r="B79" s="5" t="s">
        <v>80</v>
      </c>
      <c r="C79" s="14">
        <v>0</v>
      </c>
    </row>
    <row r="80" spans="1:4" ht="16.5" thickBot="1" x14ac:dyDescent="0.3">
      <c r="A80" s="4" t="s">
        <v>21</v>
      </c>
      <c r="B80" s="5" t="s">
        <v>155</v>
      </c>
      <c r="C80" s="14">
        <v>0</v>
      </c>
    </row>
    <row r="81" spans="1:3" ht="16.5" thickBot="1" x14ac:dyDescent="0.3">
      <c r="A81" s="4" t="s">
        <v>22</v>
      </c>
      <c r="B81" s="5" t="s">
        <v>81</v>
      </c>
      <c r="C81" s="14">
        <f>0+0</f>
        <v>0</v>
      </c>
    </row>
    <row r="82" spans="1:3" ht="16.5" thickBot="1" x14ac:dyDescent="0.3">
      <c r="A82" s="4" t="s">
        <v>24</v>
      </c>
      <c r="B82" s="5" t="s">
        <v>269</v>
      </c>
      <c r="C82" s="14">
        <f>(0/2)/12</f>
        <v>0</v>
      </c>
    </row>
    <row r="83" spans="1:3" ht="16.5" thickBot="1" x14ac:dyDescent="0.3">
      <c r="A83" s="198" t="s">
        <v>1</v>
      </c>
      <c r="B83" s="199"/>
      <c r="C83" s="15">
        <f>C77+C78+C79+C80+C81+C82</f>
        <v>0</v>
      </c>
    </row>
    <row r="86" spans="1:3" x14ac:dyDescent="0.25">
      <c r="A86" s="214" t="s">
        <v>48</v>
      </c>
      <c r="B86" s="214"/>
      <c r="C86" s="214"/>
    </row>
    <row r="87" spans="1:3" ht="16.5" thickBot="1" x14ac:dyDescent="0.3"/>
    <row r="88" spans="1:3" ht="16.5" thickBot="1" x14ac:dyDescent="0.3">
      <c r="A88" s="3">
        <v>2</v>
      </c>
      <c r="B88" s="13" t="s">
        <v>49</v>
      </c>
      <c r="C88" s="13" t="s">
        <v>14</v>
      </c>
    </row>
    <row r="89" spans="1:3" ht="16.5" thickBot="1" x14ac:dyDescent="0.3">
      <c r="A89" s="4" t="s">
        <v>29</v>
      </c>
      <c r="B89" s="5" t="s">
        <v>30</v>
      </c>
      <c r="C89" s="15">
        <f>C55</f>
        <v>0</v>
      </c>
    </row>
    <row r="90" spans="1:3" ht="16.5" thickBot="1" x14ac:dyDescent="0.3">
      <c r="A90" s="4" t="s">
        <v>33</v>
      </c>
      <c r="B90" s="5" t="s">
        <v>34</v>
      </c>
      <c r="C90" s="15">
        <f>D71</f>
        <v>0</v>
      </c>
    </row>
    <row r="91" spans="1:3" ht="16.5" thickBot="1" x14ac:dyDescent="0.3">
      <c r="A91" s="4" t="s">
        <v>44</v>
      </c>
      <c r="B91" s="5" t="s">
        <v>45</v>
      </c>
      <c r="C91" s="15">
        <f>C83</f>
        <v>0</v>
      </c>
    </row>
    <row r="92" spans="1:3" ht="16.5" thickBot="1" x14ac:dyDescent="0.3">
      <c r="A92" s="198" t="s">
        <v>1</v>
      </c>
      <c r="B92" s="199"/>
      <c r="C92" s="15">
        <f>C89+C90+C91</f>
        <v>0</v>
      </c>
    </row>
    <row r="93" spans="1:3" x14ac:dyDescent="0.25">
      <c r="A93" s="1"/>
    </row>
    <row r="95" spans="1:3" x14ac:dyDescent="0.25">
      <c r="A95" s="213" t="s">
        <v>50</v>
      </c>
      <c r="B95" s="213"/>
      <c r="C95" s="213"/>
    </row>
    <row r="96" spans="1:3" ht="16.5" thickBot="1" x14ac:dyDescent="0.3"/>
    <row r="97" spans="1:3" ht="16.5" thickBot="1" x14ac:dyDescent="0.3">
      <c r="A97" s="3">
        <v>3</v>
      </c>
      <c r="B97" s="130" t="s">
        <v>51</v>
      </c>
      <c r="C97" s="130" t="s">
        <v>14</v>
      </c>
    </row>
    <row r="98" spans="1:3" ht="16.5" thickBot="1" x14ac:dyDescent="0.3">
      <c r="A98" s="4" t="s">
        <v>15</v>
      </c>
      <c r="B98" s="8" t="s">
        <v>52</v>
      </c>
      <c r="C98" s="15">
        <f>C40*0.46%</f>
        <v>0</v>
      </c>
    </row>
    <row r="99" spans="1:3" ht="16.5" thickBot="1" x14ac:dyDescent="0.3">
      <c r="A99" s="4" t="s">
        <v>17</v>
      </c>
      <c r="B99" s="8" t="s">
        <v>53</v>
      </c>
      <c r="C99" s="15">
        <f>C98*C70</f>
        <v>0</v>
      </c>
    </row>
    <row r="100" spans="1:3" ht="16.5" thickBot="1" x14ac:dyDescent="0.3">
      <c r="A100" s="4" t="s">
        <v>19</v>
      </c>
      <c r="B100" s="8" t="s">
        <v>54</v>
      </c>
      <c r="C100" s="15">
        <f>C40*2%</f>
        <v>0</v>
      </c>
    </row>
    <row r="101" spans="1:3" ht="16.5" thickBot="1" x14ac:dyDescent="0.3">
      <c r="A101" s="4" t="s">
        <v>21</v>
      </c>
      <c r="B101" s="8" t="s">
        <v>55</v>
      </c>
      <c r="C101" s="15">
        <f>C40*1.94%</f>
        <v>0</v>
      </c>
    </row>
    <row r="102" spans="1:3" ht="16.5" thickBot="1" x14ac:dyDescent="0.3">
      <c r="A102" s="4" t="s">
        <v>22</v>
      </c>
      <c r="B102" s="8" t="s">
        <v>56</v>
      </c>
      <c r="C102" s="15">
        <f>C71*C101</f>
        <v>0</v>
      </c>
    </row>
    <row r="103" spans="1:3" ht="16.5" thickBot="1" x14ac:dyDescent="0.3">
      <c r="A103" s="4" t="s">
        <v>24</v>
      </c>
      <c r="B103" s="8" t="s">
        <v>57</v>
      </c>
      <c r="C103" s="14">
        <f>C40*2%</f>
        <v>0</v>
      </c>
    </row>
    <row r="104" spans="1:3" ht="16.5" thickBot="1" x14ac:dyDescent="0.3">
      <c r="A104" s="198" t="s">
        <v>1</v>
      </c>
      <c r="B104" s="199"/>
      <c r="C104" s="15">
        <f>C98+C99+C100+C101+C102+C103</f>
        <v>0</v>
      </c>
    </row>
    <row r="107" spans="1:3" x14ac:dyDescent="0.25">
      <c r="A107" s="213" t="s">
        <v>58</v>
      </c>
      <c r="B107" s="213"/>
      <c r="C107" s="213"/>
    </row>
    <row r="110" spans="1:3" x14ac:dyDescent="0.25">
      <c r="A110" s="214" t="s">
        <v>59</v>
      </c>
      <c r="B110" s="214"/>
      <c r="C110" s="214"/>
    </row>
    <row r="111" spans="1:3" ht="16.5" thickBot="1" x14ac:dyDescent="0.3">
      <c r="A111" s="2"/>
    </row>
    <row r="112" spans="1:3" ht="16.5" thickBot="1" x14ac:dyDescent="0.3">
      <c r="A112" s="3" t="s">
        <v>60</v>
      </c>
      <c r="B112" s="130" t="s">
        <v>61</v>
      </c>
      <c r="C112" s="130" t="s">
        <v>14</v>
      </c>
    </row>
    <row r="113" spans="1:3" ht="16.5" thickBot="1" x14ac:dyDescent="0.3">
      <c r="A113" s="4" t="s">
        <v>15</v>
      </c>
      <c r="B113" s="5" t="s">
        <v>264</v>
      </c>
      <c r="C113" s="15">
        <f>C40*9.075%</f>
        <v>0</v>
      </c>
    </row>
    <row r="114" spans="1:3" ht="16.5" thickBot="1" x14ac:dyDescent="0.3">
      <c r="A114" s="4" t="s">
        <v>17</v>
      </c>
      <c r="B114" s="5" t="s">
        <v>282</v>
      </c>
      <c r="C114" s="15">
        <f>C40*1.66%</f>
        <v>0</v>
      </c>
    </row>
    <row r="115" spans="1:3" ht="16.5" thickBot="1" x14ac:dyDescent="0.3">
      <c r="A115" s="4" t="s">
        <v>19</v>
      </c>
      <c r="B115" s="5" t="s">
        <v>265</v>
      </c>
      <c r="C115" s="15">
        <f>C40*0.04%</f>
        <v>0</v>
      </c>
    </row>
    <row r="116" spans="1:3" ht="16.5" thickBot="1" x14ac:dyDescent="0.3">
      <c r="A116" s="4" t="s">
        <v>21</v>
      </c>
      <c r="B116" s="5" t="s">
        <v>283</v>
      </c>
      <c r="C116" s="15">
        <f>C40*0.28%</f>
        <v>0</v>
      </c>
    </row>
    <row r="117" spans="1:3" ht="16.5" thickBot="1" x14ac:dyDescent="0.3">
      <c r="A117" s="4" t="s">
        <v>22</v>
      </c>
      <c r="B117" s="5" t="s">
        <v>266</v>
      </c>
      <c r="C117" s="15">
        <f>C40*0.27%</f>
        <v>0</v>
      </c>
    </row>
    <row r="118" spans="1:3" ht="16.5" thickBot="1" x14ac:dyDescent="0.3">
      <c r="A118" s="4" t="s">
        <v>24</v>
      </c>
      <c r="B118" s="5" t="s">
        <v>267</v>
      </c>
      <c r="C118" s="136"/>
    </row>
    <row r="119" spans="1:3" ht="16.5" thickBot="1" x14ac:dyDescent="0.3">
      <c r="A119" s="4"/>
      <c r="B119" s="5"/>
      <c r="C119" s="6"/>
    </row>
    <row r="120" spans="1:3" ht="16.5" thickBot="1" x14ac:dyDescent="0.3">
      <c r="A120" s="198" t="s">
        <v>42</v>
      </c>
      <c r="B120" s="199"/>
      <c r="C120" s="15">
        <f>C113+C114+C115+C117+C118+C119</f>
        <v>0</v>
      </c>
    </row>
    <row r="123" spans="1:3" x14ac:dyDescent="0.25">
      <c r="A123" s="214" t="s">
        <v>62</v>
      </c>
      <c r="B123" s="214"/>
      <c r="C123" s="214"/>
    </row>
    <row r="124" spans="1:3" ht="16.5" thickBot="1" x14ac:dyDescent="0.3">
      <c r="A124" s="2"/>
    </row>
    <row r="125" spans="1:3" ht="16.5" thickBot="1" x14ac:dyDescent="0.3">
      <c r="A125" s="3" t="s">
        <v>63</v>
      </c>
      <c r="B125" s="13" t="s">
        <v>64</v>
      </c>
      <c r="C125" s="13" t="s">
        <v>14</v>
      </c>
    </row>
    <row r="126" spans="1:3" ht="16.5" thickBot="1" x14ac:dyDescent="0.3">
      <c r="A126" s="4" t="s">
        <v>15</v>
      </c>
      <c r="B126" s="5" t="s">
        <v>79</v>
      </c>
      <c r="C126" s="15">
        <v>0</v>
      </c>
    </row>
    <row r="127" spans="1:3" ht="16.5" thickBot="1" x14ac:dyDescent="0.3">
      <c r="A127" s="198" t="s">
        <v>1</v>
      </c>
      <c r="B127" s="199"/>
      <c r="C127" s="15">
        <f>C126</f>
        <v>0</v>
      </c>
    </row>
    <row r="130" spans="1:3" x14ac:dyDescent="0.25">
      <c r="A130" s="214" t="s">
        <v>65</v>
      </c>
      <c r="B130" s="214"/>
      <c r="C130" s="214"/>
    </row>
    <row r="131" spans="1:3" ht="16.5" thickBot="1" x14ac:dyDescent="0.3">
      <c r="A131" s="2"/>
    </row>
    <row r="132" spans="1:3" ht="16.5" thickBot="1" x14ac:dyDescent="0.3">
      <c r="A132" s="3">
        <v>4</v>
      </c>
      <c r="B132" s="13" t="s">
        <v>66</v>
      </c>
      <c r="C132" s="13" t="s">
        <v>14</v>
      </c>
    </row>
    <row r="133" spans="1:3" ht="16.5" thickBot="1" x14ac:dyDescent="0.3">
      <c r="A133" s="4" t="s">
        <v>60</v>
      </c>
      <c r="B133" s="5" t="s">
        <v>61</v>
      </c>
      <c r="C133" s="15">
        <f>C120</f>
        <v>0</v>
      </c>
    </row>
    <row r="134" spans="1:3" ht="16.5" thickBot="1" x14ac:dyDescent="0.3">
      <c r="A134" s="4" t="s">
        <v>63</v>
      </c>
      <c r="B134" s="5" t="s">
        <v>64</v>
      </c>
      <c r="C134" s="15">
        <f>C127</f>
        <v>0</v>
      </c>
    </row>
    <row r="135" spans="1:3" ht="16.5" thickBot="1" x14ac:dyDescent="0.3">
      <c r="A135" s="198" t="s">
        <v>1</v>
      </c>
      <c r="B135" s="199"/>
      <c r="C135" s="15">
        <f>C133+C134</f>
        <v>0</v>
      </c>
    </row>
    <row r="138" spans="1:3" x14ac:dyDescent="0.25">
      <c r="A138" s="213" t="s">
        <v>67</v>
      </c>
      <c r="B138" s="213"/>
      <c r="C138" s="213"/>
    </row>
    <row r="139" spans="1:3" ht="16.5" thickBot="1" x14ac:dyDescent="0.3"/>
    <row r="140" spans="1:3" ht="16.5" thickBot="1" x14ac:dyDescent="0.3">
      <c r="A140" s="3">
        <v>5</v>
      </c>
      <c r="B140" s="9" t="s">
        <v>6</v>
      </c>
      <c r="C140" s="13" t="s">
        <v>14</v>
      </c>
    </row>
    <row r="141" spans="1:3" ht="16.5" thickBot="1" x14ac:dyDescent="0.3">
      <c r="A141" s="4" t="s">
        <v>15</v>
      </c>
      <c r="B141" s="5" t="s">
        <v>68</v>
      </c>
      <c r="C141" s="195">
        <f>'Uniformes e EPI '!D5</f>
        <v>0</v>
      </c>
    </row>
    <row r="142" spans="1:3" ht="16.5" thickBot="1" x14ac:dyDescent="0.3">
      <c r="A142" s="4" t="s">
        <v>17</v>
      </c>
      <c r="B142" s="5" t="s">
        <v>69</v>
      </c>
      <c r="C142" s="195">
        <f>'Aux. de limpeza'!C142</f>
        <v>0</v>
      </c>
    </row>
    <row r="143" spans="1:3" ht="16.5" thickBot="1" x14ac:dyDescent="0.3">
      <c r="A143" s="4" t="s">
        <v>19</v>
      </c>
      <c r="B143" s="5" t="s">
        <v>153</v>
      </c>
      <c r="C143" s="195">
        <f>'Aux. de limpeza'!C143+'Uniformes e EPI '!D11</f>
        <v>0</v>
      </c>
    </row>
    <row r="144" spans="1:3" ht="16.5" thickBot="1" x14ac:dyDescent="0.3">
      <c r="A144" s="4" t="s">
        <v>21</v>
      </c>
      <c r="B144" s="5" t="s">
        <v>26</v>
      </c>
      <c r="C144" s="14"/>
    </row>
    <row r="145" spans="1:4" ht="16.5" thickBot="1" x14ac:dyDescent="0.3">
      <c r="A145" s="198" t="s">
        <v>42</v>
      </c>
      <c r="B145" s="199"/>
      <c r="C145" s="15">
        <f>C141+C142+C143</f>
        <v>0</v>
      </c>
    </row>
    <row r="148" spans="1:4" x14ac:dyDescent="0.25">
      <c r="A148" s="213" t="s">
        <v>71</v>
      </c>
      <c r="B148" s="213"/>
      <c r="C148" s="213"/>
    </row>
    <row r="149" spans="1:4" ht="16.5" thickBot="1" x14ac:dyDescent="0.3"/>
    <row r="150" spans="1:4" ht="16.5" thickBot="1" x14ac:dyDescent="0.3">
      <c r="A150" s="3">
        <v>6</v>
      </c>
      <c r="B150" s="9" t="s">
        <v>7</v>
      </c>
      <c r="C150" s="13" t="s">
        <v>35</v>
      </c>
      <c r="D150" s="13" t="s">
        <v>14</v>
      </c>
    </row>
    <row r="151" spans="1:4" ht="16.5" thickBot="1" x14ac:dyDescent="0.3">
      <c r="A151" s="4" t="s">
        <v>15</v>
      </c>
      <c r="B151" s="5" t="s">
        <v>8</v>
      </c>
      <c r="C151" s="7">
        <v>0.05</v>
      </c>
      <c r="D151" s="15">
        <f>C151*C168</f>
        <v>0</v>
      </c>
    </row>
    <row r="152" spans="1:4" ht="16.5" thickBot="1" x14ac:dyDescent="0.3">
      <c r="A152" s="4" t="s">
        <v>17</v>
      </c>
      <c r="B152" s="5" t="s">
        <v>10</v>
      </c>
      <c r="C152" s="7">
        <f>'Aux. de limpeza'!C152</f>
        <v>0.05</v>
      </c>
      <c r="D152" s="15">
        <f>C152*(C168+D151)</f>
        <v>0</v>
      </c>
    </row>
    <row r="153" spans="1:4" ht="16.5" thickBot="1" x14ac:dyDescent="0.3">
      <c r="A153" s="4" t="s">
        <v>19</v>
      </c>
      <c r="B153" s="5" t="s">
        <v>9</v>
      </c>
      <c r="C153" s="6"/>
      <c r="D153" s="6"/>
    </row>
    <row r="154" spans="1:4" ht="16.5" thickBot="1" x14ac:dyDescent="0.3">
      <c r="A154" s="4"/>
      <c r="B154" s="5" t="s">
        <v>279</v>
      </c>
      <c r="C154" s="189">
        <v>7.5999999999999998E-2</v>
      </c>
      <c r="D154" s="15">
        <f>C154*C170</f>
        <v>0</v>
      </c>
    </row>
    <row r="155" spans="1:4" ht="16.5" thickBot="1" x14ac:dyDescent="0.3">
      <c r="A155" s="4"/>
      <c r="B155" s="5" t="s">
        <v>280</v>
      </c>
      <c r="C155" s="189">
        <v>1.6500000000000001E-2</v>
      </c>
      <c r="D155" s="15">
        <f>C155*C170</f>
        <v>0</v>
      </c>
    </row>
    <row r="156" spans="1:4" ht="16.5" thickBot="1" x14ac:dyDescent="0.3">
      <c r="A156" s="4"/>
      <c r="B156" s="5" t="s">
        <v>281</v>
      </c>
      <c r="C156" s="7">
        <v>0.02</v>
      </c>
      <c r="D156" s="15">
        <f>C156*C170</f>
        <v>0</v>
      </c>
    </row>
    <row r="157" spans="1:4" ht="16.5" thickBot="1" x14ac:dyDescent="0.3">
      <c r="A157" s="198" t="s">
        <v>42</v>
      </c>
      <c r="B157" s="199"/>
      <c r="C157" s="6"/>
      <c r="D157" s="15">
        <f>D151+D152+D154+D155+D156</f>
        <v>0</v>
      </c>
    </row>
    <row r="160" spans="1:4" x14ac:dyDescent="0.25">
      <c r="A160" s="213" t="s">
        <v>72</v>
      </c>
      <c r="B160" s="213"/>
      <c r="C160" s="213"/>
    </row>
    <row r="161" spans="1:3" ht="16.5" thickBot="1" x14ac:dyDescent="0.3"/>
    <row r="162" spans="1:3" ht="16.5" thickBot="1" x14ac:dyDescent="0.3">
      <c r="A162" s="3"/>
      <c r="B162" s="13" t="s">
        <v>73</v>
      </c>
      <c r="C162" s="13" t="s">
        <v>14</v>
      </c>
    </row>
    <row r="163" spans="1:3" ht="16.5" thickBot="1" x14ac:dyDescent="0.3">
      <c r="A163" s="11" t="s">
        <v>15</v>
      </c>
      <c r="B163" s="5" t="s">
        <v>12</v>
      </c>
      <c r="C163" s="16">
        <f>C42</f>
        <v>0</v>
      </c>
    </row>
    <row r="164" spans="1:3" ht="16.5" thickBot="1" x14ac:dyDescent="0.3">
      <c r="A164" s="11" t="s">
        <v>17</v>
      </c>
      <c r="B164" s="5" t="s">
        <v>27</v>
      </c>
      <c r="C164" s="16">
        <f>C92</f>
        <v>0</v>
      </c>
    </row>
    <row r="165" spans="1:3" ht="16.5" thickBot="1" x14ac:dyDescent="0.3">
      <c r="A165" s="11" t="s">
        <v>19</v>
      </c>
      <c r="B165" s="5" t="s">
        <v>50</v>
      </c>
      <c r="C165" s="16">
        <f>C104</f>
        <v>0</v>
      </c>
    </row>
    <row r="166" spans="1:3" ht="16.5" thickBot="1" x14ac:dyDescent="0.3">
      <c r="A166" s="11" t="s">
        <v>21</v>
      </c>
      <c r="B166" s="5" t="s">
        <v>58</v>
      </c>
      <c r="C166" s="16">
        <f>C135</f>
        <v>0</v>
      </c>
    </row>
    <row r="167" spans="1:3" ht="16.5" thickBot="1" x14ac:dyDescent="0.3">
      <c r="A167" s="11" t="s">
        <v>22</v>
      </c>
      <c r="B167" s="5" t="s">
        <v>67</v>
      </c>
      <c r="C167" s="16">
        <f>C145</f>
        <v>0</v>
      </c>
    </row>
    <row r="168" spans="1:3" ht="16.5" thickBot="1" x14ac:dyDescent="0.3">
      <c r="A168" s="198" t="s">
        <v>74</v>
      </c>
      <c r="B168" s="199"/>
      <c r="C168" s="16">
        <f>C163+C164+C165+C166+C167</f>
        <v>0</v>
      </c>
    </row>
    <row r="169" spans="1:3" ht="16.5" thickBot="1" x14ac:dyDescent="0.3">
      <c r="A169" s="11" t="s">
        <v>24</v>
      </c>
      <c r="B169" s="5" t="s">
        <v>75</v>
      </c>
      <c r="C169" s="16">
        <f>D157</f>
        <v>0</v>
      </c>
    </row>
    <row r="170" spans="1:3" ht="16.5" thickBot="1" x14ac:dyDescent="0.3">
      <c r="A170" s="198" t="s">
        <v>76</v>
      </c>
      <c r="B170" s="199"/>
      <c r="C170" s="16">
        <f>(D151+D152+C168)</f>
        <v>0</v>
      </c>
    </row>
  </sheetData>
  <mergeCells count="50">
    <mergeCell ref="A148:C148"/>
    <mergeCell ref="A157:B157"/>
    <mergeCell ref="A160:C160"/>
    <mergeCell ref="A168:B168"/>
    <mergeCell ref="A170:B170"/>
    <mergeCell ref="A145:B145"/>
    <mergeCell ref="A92:B92"/>
    <mergeCell ref="A95:C95"/>
    <mergeCell ref="A104:B104"/>
    <mergeCell ref="A107:C107"/>
    <mergeCell ref="A110:C110"/>
    <mergeCell ref="A123:C123"/>
    <mergeCell ref="A127:B127"/>
    <mergeCell ref="A130:C130"/>
    <mergeCell ref="A135:B135"/>
    <mergeCell ref="A138:C138"/>
    <mergeCell ref="A120:B120"/>
    <mergeCell ref="A86:C86"/>
    <mergeCell ref="C24:D24"/>
    <mergeCell ref="C25:D25"/>
    <mergeCell ref="A31:C31"/>
    <mergeCell ref="A45:C45"/>
    <mergeCell ref="A47:C47"/>
    <mergeCell ref="A60:D60"/>
    <mergeCell ref="A71:B71"/>
    <mergeCell ref="A74:C74"/>
    <mergeCell ref="A42:B42"/>
    <mergeCell ref="A53:B53"/>
    <mergeCell ref="A55:B55"/>
    <mergeCell ref="A83:B83"/>
    <mergeCell ref="C23:D23"/>
    <mergeCell ref="C21:D21"/>
    <mergeCell ref="A19:D19"/>
    <mergeCell ref="A20:D20"/>
    <mergeCell ref="C22:D22"/>
    <mergeCell ref="C14:D14"/>
    <mergeCell ref="C15:D15"/>
    <mergeCell ref="C16:D16"/>
    <mergeCell ref="A17:D17"/>
    <mergeCell ref="A1:D1"/>
    <mergeCell ref="A2:D2"/>
    <mergeCell ref="A3:D3"/>
    <mergeCell ref="A5:D5"/>
    <mergeCell ref="A6:D6"/>
    <mergeCell ref="A8:D8"/>
    <mergeCell ref="A9:D9"/>
    <mergeCell ref="C10:D10"/>
    <mergeCell ref="C11:D11"/>
    <mergeCell ref="C12:D12"/>
    <mergeCell ref="C13:D13"/>
  </mergeCells>
  <pageMargins left="0.51181102362204722" right="0.51181102362204722" top="0.78740157480314965" bottom="0.78740157480314965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0"/>
  <sheetViews>
    <sheetView topLeftCell="A154" workbookViewId="0">
      <selection activeCell="C83" sqref="C83"/>
    </sheetView>
  </sheetViews>
  <sheetFormatPr defaultRowHeight="15.75" x14ac:dyDescent="0.25"/>
  <cols>
    <col min="1" max="1" width="9.140625" style="10"/>
    <col min="2" max="2" width="72.140625" style="10" customWidth="1"/>
    <col min="3" max="3" width="18" style="10" customWidth="1"/>
    <col min="4" max="4" width="14.28515625" style="10" customWidth="1"/>
    <col min="5" max="5" width="12.7109375" style="10" customWidth="1"/>
    <col min="6" max="6" width="12" style="10" customWidth="1"/>
    <col min="7" max="7" width="15.140625" style="10" customWidth="1"/>
    <col min="8" max="16384" width="9.140625" style="10"/>
  </cols>
  <sheetData>
    <row r="1" spans="1:4" ht="23.25" x14ac:dyDescent="0.35">
      <c r="A1" s="200" t="s">
        <v>77</v>
      </c>
      <c r="B1" s="200"/>
      <c r="C1" s="200"/>
      <c r="D1" s="200"/>
    </row>
    <row r="2" spans="1:4" ht="23.25" x14ac:dyDescent="0.35">
      <c r="A2" s="200" t="s">
        <v>78</v>
      </c>
      <c r="B2" s="200"/>
      <c r="C2" s="200"/>
      <c r="D2" s="200"/>
    </row>
    <row r="3" spans="1:4" x14ac:dyDescent="0.25">
      <c r="A3" s="201"/>
      <c r="B3" s="201"/>
      <c r="C3" s="201"/>
      <c r="D3" s="201"/>
    </row>
    <row r="4" spans="1:4" x14ac:dyDescent="0.25">
      <c r="A4" s="128"/>
      <c r="B4" s="128"/>
      <c r="C4" s="128"/>
      <c r="D4" s="128"/>
    </row>
    <row r="5" spans="1:4" x14ac:dyDescent="0.25">
      <c r="A5" s="202" t="s">
        <v>156</v>
      </c>
      <c r="B5" s="203"/>
      <c r="C5" s="203"/>
      <c r="D5" s="203"/>
    </row>
    <row r="6" spans="1:4" x14ac:dyDescent="0.25">
      <c r="A6" s="202" t="s">
        <v>157</v>
      </c>
      <c r="B6" s="203"/>
      <c r="C6" s="203"/>
      <c r="D6" s="203"/>
    </row>
    <row r="7" spans="1:4" x14ac:dyDescent="0.25">
      <c r="A7" s="17"/>
      <c r="B7" s="17"/>
      <c r="C7" s="17"/>
      <c r="D7" s="17"/>
    </row>
    <row r="8" spans="1:4" x14ac:dyDescent="0.25">
      <c r="A8" s="202"/>
      <c r="B8" s="203"/>
      <c r="C8" s="204"/>
      <c r="D8" s="204"/>
    </row>
    <row r="9" spans="1:4" x14ac:dyDescent="0.25">
      <c r="A9" s="205" t="s">
        <v>83</v>
      </c>
      <c r="B9" s="206"/>
      <c r="C9" s="207"/>
      <c r="D9" s="207"/>
    </row>
    <row r="10" spans="1:4" x14ac:dyDescent="0.25">
      <c r="A10" s="129" t="s">
        <v>15</v>
      </c>
      <c r="B10" s="129" t="s">
        <v>84</v>
      </c>
      <c r="C10" s="208"/>
      <c r="D10" s="197"/>
    </row>
    <row r="11" spans="1:4" x14ac:dyDescent="0.25">
      <c r="A11" s="129" t="s">
        <v>17</v>
      </c>
      <c r="B11" s="129" t="s">
        <v>85</v>
      </c>
      <c r="C11" s="196" t="s">
        <v>268</v>
      </c>
      <c r="D11" s="197"/>
    </row>
    <row r="12" spans="1:4" x14ac:dyDescent="0.25">
      <c r="A12" s="129" t="s">
        <v>19</v>
      </c>
      <c r="B12" s="129" t="s">
        <v>270</v>
      </c>
      <c r="C12" s="196"/>
      <c r="D12" s="197"/>
    </row>
    <row r="13" spans="1:4" x14ac:dyDescent="0.25">
      <c r="A13" s="129" t="s">
        <v>21</v>
      </c>
      <c r="B13" s="129" t="s">
        <v>86</v>
      </c>
      <c r="C13" s="196">
        <v>2022</v>
      </c>
      <c r="D13" s="197"/>
    </row>
    <row r="14" spans="1:4" x14ac:dyDescent="0.25">
      <c r="A14" s="129" t="s">
        <v>22</v>
      </c>
      <c r="B14" s="129" t="s">
        <v>87</v>
      </c>
      <c r="C14" s="196">
        <v>12</v>
      </c>
      <c r="D14" s="197"/>
    </row>
    <row r="15" spans="1:4" x14ac:dyDescent="0.25">
      <c r="A15" s="129" t="s">
        <v>24</v>
      </c>
      <c r="B15" s="129" t="s">
        <v>271</v>
      </c>
      <c r="C15" s="196"/>
      <c r="D15" s="197"/>
    </row>
    <row r="16" spans="1:4" x14ac:dyDescent="0.25">
      <c r="A16" s="129" t="s">
        <v>25</v>
      </c>
      <c r="B16" s="129" t="s">
        <v>90</v>
      </c>
      <c r="C16" s="196"/>
      <c r="D16" s="197"/>
    </row>
    <row r="17" spans="1:4" x14ac:dyDescent="0.25">
      <c r="A17" s="209" t="s">
        <v>88</v>
      </c>
      <c r="B17" s="210"/>
      <c r="C17" s="211"/>
      <c r="D17" s="211"/>
    </row>
    <row r="18" spans="1:4" x14ac:dyDescent="0.25">
      <c r="A18" s="133"/>
      <c r="B18" s="134"/>
      <c r="C18" s="135"/>
      <c r="D18" s="135"/>
    </row>
    <row r="19" spans="1:4" x14ac:dyDescent="0.25">
      <c r="A19" s="209" t="s">
        <v>91</v>
      </c>
      <c r="B19" s="210"/>
      <c r="C19" s="211"/>
      <c r="D19" s="211"/>
    </row>
    <row r="20" spans="1:4" x14ac:dyDescent="0.25">
      <c r="A20" s="196" t="s">
        <v>92</v>
      </c>
      <c r="B20" s="218"/>
      <c r="C20" s="219"/>
      <c r="D20" s="219"/>
    </row>
    <row r="21" spans="1:4" x14ac:dyDescent="0.25">
      <c r="A21" s="129">
        <v>1</v>
      </c>
      <c r="B21" s="129" t="s">
        <v>95</v>
      </c>
      <c r="C21" s="202" t="s">
        <v>284</v>
      </c>
      <c r="D21" s="216"/>
    </row>
    <row r="22" spans="1:4" x14ac:dyDescent="0.25">
      <c r="A22" s="129">
        <v>2</v>
      </c>
      <c r="B22" s="129" t="s">
        <v>93</v>
      </c>
      <c r="C22" s="202" t="s">
        <v>150</v>
      </c>
      <c r="D22" s="216"/>
    </row>
    <row r="23" spans="1:4" x14ac:dyDescent="0.25">
      <c r="A23" s="129">
        <v>3</v>
      </c>
      <c r="B23" s="129" t="s">
        <v>94</v>
      </c>
      <c r="C23" s="220">
        <v>1558.3</v>
      </c>
      <c r="D23" s="221"/>
    </row>
    <row r="24" spans="1:4" x14ac:dyDescent="0.25">
      <c r="A24" s="129">
        <v>4</v>
      </c>
      <c r="B24" s="129" t="s">
        <v>96</v>
      </c>
      <c r="C24" s="217"/>
      <c r="D24" s="216"/>
    </row>
    <row r="25" spans="1:4" x14ac:dyDescent="0.25">
      <c r="A25" s="129">
        <v>5</v>
      </c>
      <c r="B25" s="129" t="s">
        <v>272</v>
      </c>
      <c r="C25" s="217" t="s">
        <v>273</v>
      </c>
      <c r="D25" s="216"/>
    </row>
    <row r="26" spans="1:4" x14ac:dyDescent="0.25">
      <c r="A26" s="17"/>
      <c r="B26" s="17"/>
      <c r="C26" s="17"/>
      <c r="D26" s="17"/>
    </row>
    <row r="27" spans="1:4" x14ac:dyDescent="0.25">
      <c r="A27" s="17"/>
      <c r="B27" s="17"/>
      <c r="C27" s="17"/>
      <c r="D27" s="17"/>
    </row>
    <row r="28" spans="1:4" x14ac:dyDescent="0.25">
      <c r="A28" s="18"/>
      <c r="B28" s="18"/>
      <c r="C28" s="18"/>
      <c r="D28" s="18"/>
    </row>
    <row r="29" spans="1:4" x14ac:dyDescent="0.25">
      <c r="A29" s="18"/>
      <c r="B29" s="18"/>
      <c r="C29" s="18"/>
      <c r="D29" s="18"/>
    </row>
    <row r="30" spans="1:4" x14ac:dyDescent="0.25">
      <c r="A30" s="18"/>
      <c r="B30" s="18"/>
      <c r="C30" s="18"/>
      <c r="D30" s="18"/>
    </row>
    <row r="31" spans="1:4" x14ac:dyDescent="0.25">
      <c r="A31" s="212" t="s">
        <v>12</v>
      </c>
      <c r="B31" s="212"/>
      <c r="C31" s="212"/>
    </row>
    <row r="32" spans="1:4" ht="16.5" thickBot="1" x14ac:dyDescent="0.3"/>
    <row r="33" spans="1:3" ht="16.5" thickBot="1" x14ac:dyDescent="0.3">
      <c r="A33" s="3">
        <v>1</v>
      </c>
      <c r="B33" s="130" t="s">
        <v>13</v>
      </c>
      <c r="C33" s="130" t="s">
        <v>14</v>
      </c>
    </row>
    <row r="34" spans="1:3" ht="16.5" thickBot="1" x14ac:dyDescent="0.3">
      <c r="A34" s="4" t="s">
        <v>15</v>
      </c>
      <c r="B34" s="5" t="s">
        <v>16</v>
      </c>
      <c r="C34" s="14">
        <v>0</v>
      </c>
    </row>
    <row r="35" spans="1:3" ht="16.5" thickBot="1" x14ac:dyDescent="0.3">
      <c r="A35" s="4" t="s">
        <v>17</v>
      </c>
      <c r="B35" s="5" t="s">
        <v>18</v>
      </c>
      <c r="C35" s="6"/>
    </row>
    <row r="36" spans="1:3" ht="16.5" thickBot="1" x14ac:dyDescent="0.3">
      <c r="A36" s="4" t="s">
        <v>19</v>
      </c>
      <c r="B36" s="5" t="s">
        <v>20</v>
      </c>
      <c r="C36" s="15"/>
    </row>
    <row r="37" spans="1:3" ht="16.5" thickBot="1" x14ac:dyDescent="0.3">
      <c r="A37" s="4" t="s">
        <v>21</v>
      </c>
      <c r="B37" s="5" t="s">
        <v>0</v>
      </c>
      <c r="C37" s="6"/>
    </row>
    <row r="38" spans="1:3" ht="16.5" thickBot="1" x14ac:dyDescent="0.3">
      <c r="A38" s="4" t="s">
        <v>22</v>
      </c>
      <c r="B38" s="5" t="s">
        <v>23</v>
      </c>
      <c r="C38" s="6"/>
    </row>
    <row r="39" spans="1:3" ht="16.5" thickBot="1" x14ac:dyDescent="0.3">
      <c r="A39" s="4" t="s">
        <v>24</v>
      </c>
      <c r="B39" s="5" t="s">
        <v>26</v>
      </c>
      <c r="C39" s="6"/>
    </row>
    <row r="40" spans="1:3" ht="16.5" thickBot="1" x14ac:dyDescent="0.3">
      <c r="A40" s="4"/>
      <c r="B40" s="5" t="s">
        <v>274</v>
      </c>
      <c r="C40" s="131">
        <f>SUM(C34:C39)</f>
        <v>0</v>
      </c>
    </row>
    <row r="41" spans="1:3" ht="16.5" thickBot="1" x14ac:dyDescent="0.3">
      <c r="A41" s="4" t="s">
        <v>25</v>
      </c>
      <c r="B41" s="5" t="s">
        <v>26</v>
      </c>
      <c r="C41" s="6"/>
    </row>
    <row r="42" spans="1:3" ht="16.5" thickBot="1" x14ac:dyDescent="0.3">
      <c r="A42" s="198" t="s">
        <v>1</v>
      </c>
      <c r="B42" s="199"/>
      <c r="C42" s="131">
        <f>SUM(C40,C41)</f>
        <v>0</v>
      </c>
    </row>
    <row r="45" spans="1:3" x14ac:dyDescent="0.25">
      <c r="A45" s="213" t="s">
        <v>27</v>
      </c>
      <c r="B45" s="213"/>
      <c r="C45" s="213"/>
    </row>
    <row r="46" spans="1:3" x14ac:dyDescent="0.25">
      <c r="A46" s="2"/>
    </row>
    <row r="47" spans="1:3" x14ac:dyDescent="0.25">
      <c r="A47" s="214" t="s">
        <v>28</v>
      </c>
      <c r="B47" s="214"/>
      <c r="C47" s="214"/>
    </row>
    <row r="48" spans="1:3" ht="16.5" thickBot="1" x14ac:dyDescent="0.3"/>
    <row r="49" spans="1:4" ht="16.5" thickBot="1" x14ac:dyDescent="0.3">
      <c r="A49" s="3" t="s">
        <v>29</v>
      </c>
      <c r="B49" s="130" t="s">
        <v>30</v>
      </c>
      <c r="C49" s="130" t="s">
        <v>14</v>
      </c>
    </row>
    <row r="50" spans="1:4" ht="16.5" thickBot="1" x14ac:dyDescent="0.3">
      <c r="A50" s="4" t="s">
        <v>15</v>
      </c>
      <c r="B50" s="5" t="s">
        <v>31</v>
      </c>
      <c r="C50" s="15">
        <f>C40*8.33%</f>
        <v>0</v>
      </c>
    </row>
    <row r="51" spans="1:4" ht="16.5" thickBot="1" x14ac:dyDescent="0.3">
      <c r="A51" s="4" t="s">
        <v>17</v>
      </c>
      <c r="B51" s="5" t="s">
        <v>275</v>
      </c>
      <c r="C51" s="15">
        <f>C40*9.075%</f>
        <v>0</v>
      </c>
    </row>
    <row r="52" spans="1:4" ht="16.5" thickBot="1" x14ac:dyDescent="0.3">
      <c r="A52" s="4" t="s">
        <v>19</v>
      </c>
      <c r="B52" s="5" t="s">
        <v>276</v>
      </c>
      <c r="C52" s="15">
        <f>C40*3.025%</f>
        <v>0</v>
      </c>
    </row>
    <row r="53" spans="1:4" ht="16.5" thickBot="1" x14ac:dyDescent="0.3">
      <c r="A53" s="198" t="s">
        <v>277</v>
      </c>
      <c r="B53" s="199"/>
      <c r="C53" s="15">
        <f>SUM(C50:C52)</f>
        <v>0</v>
      </c>
    </row>
    <row r="54" spans="1:4" ht="16.5" thickBot="1" x14ac:dyDescent="0.3">
      <c r="A54" s="132" t="s">
        <v>21</v>
      </c>
      <c r="B54" s="5" t="s">
        <v>278</v>
      </c>
      <c r="C54" s="15">
        <f>C53*C71</f>
        <v>0</v>
      </c>
    </row>
    <row r="55" spans="1:4" ht="16.5" thickBot="1" x14ac:dyDescent="0.3">
      <c r="A55" s="198" t="s">
        <v>1</v>
      </c>
      <c r="B55" s="199"/>
      <c r="C55" s="15">
        <f>SUM(C53:C54)</f>
        <v>0</v>
      </c>
    </row>
    <row r="60" spans="1:4" x14ac:dyDescent="0.25">
      <c r="A60" s="215" t="s">
        <v>32</v>
      </c>
      <c r="B60" s="215"/>
      <c r="C60" s="215"/>
      <c r="D60" s="215"/>
    </row>
    <row r="61" spans="1:4" ht="16.5" thickBot="1" x14ac:dyDescent="0.3"/>
    <row r="62" spans="1:4" ht="16.5" thickBot="1" x14ac:dyDescent="0.3">
      <c r="A62" s="3" t="s">
        <v>33</v>
      </c>
      <c r="B62" s="130" t="s">
        <v>34</v>
      </c>
      <c r="C62" s="130" t="s">
        <v>35</v>
      </c>
      <c r="D62" s="130" t="s">
        <v>14</v>
      </c>
    </row>
    <row r="63" spans="1:4" ht="16.5" thickBot="1" x14ac:dyDescent="0.3">
      <c r="A63" s="4" t="s">
        <v>15</v>
      </c>
      <c r="B63" s="5" t="s">
        <v>36</v>
      </c>
      <c r="C63" s="7">
        <v>0.2</v>
      </c>
      <c r="D63" s="15">
        <f>C42*C63</f>
        <v>0</v>
      </c>
    </row>
    <row r="64" spans="1:4" ht="16.5" thickBot="1" x14ac:dyDescent="0.3">
      <c r="A64" s="4" t="s">
        <v>17</v>
      </c>
      <c r="B64" s="5" t="s">
        <v>37</v>
      </c>
      <c r="C64" s="7">
        <v>2.5000000000000001E-2</v>
      </c>
      <c r="D64" s="15">
        <f>C64*C42</f>
        <v>0</v>
      </c>
    </row>
    <row r="65" spans="1:4" ht="16.5" thickBot="1" x14ac:dyDescent="0.3">
      <c r="A65" s="4" t="s">
        <v>19</v>
      </c>
      <c r="B65" s="5" t="s">
        <v>38</v>
      </c>
      <c r="C65" s="72">
        <v>0.03</v>
      </c>
      <c r="D65" s="15">
        <f>C42*C65</f>
        <v>0</v>
      </c>
    </row>
    <row r="66" spans="1:4" ht="16.5" thickBot="1" x14ac:dyDescent="0.3">
      <c r="A66" s="4" t="s">
        <v>21</v>
      </c>
      <c r="B66" s="5" t="s">
        <v>39</v>
      </c>
      <c r="C66" s="7">
        <v>1.4999999999999999E-2</v>
      </c>
      <c r="D66" s="15">
        <f>C42*C66</f>
        <v>0</v>
      </c>
    </row>
    <row r="67" spans="1:4" ht="16.5" thickBot="1" x14ac:dyDescent="0.3">
      <c r="A67" s="4" t="s">
        <v>22</v>
      </c>
      <c r="B67" s="5" t="s">
        <v>40</v>
      </c>
      <c r="C67" s="7">
        <v>0.01</v>
      </c>
      <c r="D67" s="15">
        <f>C67*C42</f>
        <v>0</v>
      </c>
    </row>
    <row r="68" spans="1:4" ht="16.5" thickBot="1" x14ac:dyDescent="0.3">
      <c r="A68" s="4" t="s">
        <v>24</v>
      </c>
      <c r="B68" s="5" t="s">
        <v>2</v>
      </c>
      <c r="C68" s="7">
        <v>6.0000000000000001E-3</v>
      </c>
      <c r="D68" s="15">
        <f>C68*C42</f>
        <v>0</v>
      </c>
    </row>
    <row r="69" spans="1:4" ht="16.5" thickBot="1" x14ac:dyDescent="0.3">
      <c r="A69" s="4" t="s">
        <v>25</v>
      </c>
      <c r="B69" s="5" t="s">
        <v>3</v>
      </c>
      <c r="C69" s="7">
        <v>2E-3</v>
      </c>
      <c r="D69" s="15">
        <f>C69*C42</f>
        <v>0</v>
      </c>
    </row>
    <row r="70" spans="1:4" ht="16.5" thickBot="1" x14ac:dyDescent="0.3">
      <c r="A70" s="4" t="s">
        <v>41</v>
      </c>
      <c r="B70" s="5" t="s">
        <v>4</v>
      </c>
      <c r="C70" s="7">
        <v>0.08</v>
      </c>
      <c r="D70" s="15">
        <f>C42*C70</f>
        <v>0</v>
      </c>
    </row>
    <row r="71" spans="1:4" ht="16.5" thickBot="1" x14ac:dyDescent="0.3">
      <c r="A71" s="198" t="s">
        <v>42</v>
      </c>
      <c r="B71" s="199"/>
      <c r="C71" s="7">
        <f>C63+C64+C65+C66+C67+C68+C69+C70</f>
        <v>0.36800000000000005</v>
      </c>
      <c r="D71" s="15">
        <f>SUM(D63:D70)</f>
        <v>0</v>
      </c>
    </row>
    <row r="74" spans="1:4" x14ac:dyDescent="0.25">
      <c r="A74" s="214" t="s">
        <v>43</v>
      </c>
      <c r="B74" s="214"/>
      <c r="C74" s="214"/>
    </row>
    <row r="75" spans="1:4" ht="16.5" thickBot="1" x14ac:dyDescent="0.3"/>
    <row r="76" spans="1:4" ht="16.5" thickBot="1" x14ac:dyDescent="0.3">
      <c r="A76" s="3" t="s">
        <v>44</v>
      </c>
      <c r="B76" s="130" t="s">
        <v>45</v>
      </c>
      <c r="C76" s="130" t="s">
        <v>14</v>
      </c>
    </row>
    <row r="77" spans="1:4" ht="16.5" thickBot="1" x14ac:dyDescent="0.3">
      <c r="A77" s="4" t="s">
        <v>15</v>
      </c>
      <c r="B77" s="5" t="s">
        <v>46</v>
      </c>
      <c r="C77" s="14">
        <f>((0*2)*26)-C40*6%</f>
        <v>0</v>
      </c>
    </row>
    <row r="78" spans="1:4" ht="16.5" thickBot="1" x14ac:dyDescent="0.3">
      <c r="A78" s="4" t="s">
        <v>17</v>
      </c>
      <c r="B78" s="5" t="s">
        <v>47</v>
      </c>
      <c r="C78" s="14">
        <f>(0-0)*26</f>
        <v>0</v>
      </c>
    </row>
    <row r="79" spans="1:4" ht="16.5" thickBot="1" x14ac:dyDescent="0.3">
      <c r="A79" s="4" t="s">
        <v>19</v>
      </c>
      <c r="B79" s="5" t="s">
        <v>80</v>
      </c>
      <c r="C79" s="14">
        <v>0</v>
      </c>
    </row>
    <row r="80" spans="1:4" ht="16.5" thickBot="1" x14ac:dyDescent="0.3">
      <c r="A80" s="4" t="s">
        <v>21</v>
      </c>
      <c r="B80" s="5" t="s">
        <v>155</v>
      </c>
      <c r="C80" s="14">
        <v>0</v>
      </c>
    </row>
    <row r="81" spans="1:3" ht="16.5" thickBot="1" x14ac:dyDescent="0.3">
      <c r="A81" s="4" t="s">
        <v>22</v>
      </c>
      <c r="B81" s="5" t="s">
        <v>81</v>
      </c>
      <c r="C81" s="14">
        <f>0+0</f>
        <v>0</v>
      </c>
    </row>
    <row r="82" spans="1:3" ht="16.5" thickBot="1" x14ac:dyDescent="0.3">
      <c r="A82" s="4" t="s">
        <v>24</v>
      </c>
      <c r="B82" s="5" t="s">
        <v>269</v>
      </c>
      <c r="C82" s="14">
        <f>(0/2)/12</f>
        <v>0</v>
      </c>
    </row>
    <row r="83" spans="1:3" ht="16.5" thickBot="1" x14ac:dyDescent="0.3">
      <c r="A83" s="198" t="s">
        <v>1</v>
      </c>
      <c r="B83" s="199"/>
      <c r="C83" s="15">
        <f>C77+C78+C79+C80+C81+C82</f>
        <v>0</v>
      </c>
    </row>
    <row r="86" spans="1:3" x14ac:dyDescent="0.25">
      <c r="A86" s="214" t="s">
        <v>48</v>
      </c>
      <c r="B86" s="214"/>
      <c r="C86" s="214"/>
    </row>
    <row r="87" spans="1:3" ht="16.5" thickBot="1" x14ac:dyDescent="0.3"/>
    <row r="88" spans="1:3" ht="16.5" thickBot="1" x14ac:dyDescent="0.3">
      <c r="A88" s="3">
        <v>2</v>
      </c>
      <c r="B88" s="130" t="s">
        <v>49</v>
      </c>
      <c r="C88" s="130" t="s">
        <v>14</v>
      </c>
    </row>
    <row r="89" spans="1:3" ht="16.5" thickBot="1" x14ac:dyDescent="0.3">
      <c r="A89" s="4" t="s">
        <v>29</v>
      </c>
      <c r="B89" s="5" t="s">
        <v>30</v>
      </c>
      <c r="C89" s="15">
        <f>C55</f>
        <v>0</v>
      </c>
    </row>
    <row r="90" spans="1:3" ht="16.5" thickBot="1" x14ac:dyDescent="0.3">
      <c r="A90" s="4" t="s">
        <v>33</v>
      </c>
      <c r="B90" s="5" t="s">
        <v>34</v>
      </c>
      <c r="C90" s="15">
        <f>D71</f>
        <v>0</v>
      </c>
    </row>
    <row r="91" spans="1:3" ht="16.5" thickBot="1" x14ac:dyDescent="0.3">
      <c r="A91" s="4" t="s">
        <v>44</v>
      </c>
      <c r="B91" s="5" t="s">
        <v>45</v>
      </c>
      <c r="C91" s="15">
        <f>C83</f>
        <v>0</v>
      </c>
    </row>
    <row r="92" spans="1:3" ht="16.5" thickBot="1" x14ac:dyDescent="0.3">
      <c r="A92" s="198" t="s">
        <v>1</v>
      </c>
      <c r="B92" s="199"/>
      <c r="C92" s="15">
        <f>C89+C90+C91</f>
        <v>0</v>
      </c>
    </row>
    <row r="93" spans="1:3" x14ac:dyDescent="0.25">
      <c r="A93" s="1"/>
    </row>
    <row r="95" spans="1:3" x14ac:dyDescent="0.25">
      <c r="A95" s="213" t="s">
        <v>50</v>
      </c>
      <c r="B95" s="213"/>
      <c r="C95" s="213"/>
    </row>
    <row r="96" spans="1:3" ht="16.5" thickBot="1" x14ac:dyDescent="0.3"/>
    <row r="97" spans="1:3" ht="16.5" thickBot="1" x14ac:dyDescent="0.3">
      <c r="A97" s="3">
        <v>3</v>
      </c>
      <c r="B97" s="130" t="s">
        <v>51</v>
      </c>
      <c r="C97" s="130" t="s">
        <v>14</v>
      </c>
    </row>
    <row r="98" spans="1:3" ht="16.5" thickBot="1" x14ac:dyDescent="0.3">
      <c r="A98" s="4" t="s">
        <v>15</v>
      </c>
      <c r="B98" s="8" t="s">
        <v>52</v>
      </c>
      <c r="C98" s="15">
        <f>C40*0.46%</f>
        <v>0</v>
      </c>
    </row>
    <row r="99" spans="1:3" ht="16.5" thickBot="1" x14ac:dyDescent="0.3">
      <c r="A99" s="4" t="s">
        <v>17</v>
      </c>
      <c r="B99" s="8" t="s">
        <v>53</v>
      </c>
      <c r="C99" s="15">
        <f>C98*C70</f>
        <v>0</v>
      </c>
    </row>
    <row r="100" spans="1:3" ht="16.5" thickBot="1" x14ac:dyDescent="0.3">
      <c r="A100" s="4" t="s">
        <v>19</v>
      </c>
      <c r="B100" s="8" t="s">
        <v>54</v>
      </c>
      <c r="C100" s="15">
        <f>C40*2%</f>
        <v>0</v>
      </c>
    </row>
    <row r="101" spans="1:3" ht="16.5" thickBot="1" x14ac:dyDescent="0.3">
      <c r="A101" s="4" t="s">
        <v>21</v>
      </c>
      <c r="B101" s="8" t="s">
        <v>55</v>
      </c>
      <c r="C101" s="15">
        <f>C40*1.94%</f>
        <v>0</v>
      </c>
    </row>
    <row r="102" spans="1:3" ht="16.5" thickBot="1" x14ac:dyDescent="0.3">
      <c r="A102" s="4" t="s">
        <v>22</v>
      </c>
      <c r="B102" s="8" t="s">
        <v>56</v>
      </c>
      <c r="C102" s="15">
        <f>C71*C101</f>
        <v>0</v>
      </c>
    </row>
    <row r="103" spans="1:3" ht="16.5" thickBot="1" x14ac:dyDescent="0.3">
      <c r="A103" s="4" t="s">
        <v>24</v>
      </c>
      <c r="B103" s="8" t="s">
        <v>57</v>
      </c>
      <c r="C103" s="14">
        <f>C40*2%</f>
        <v>0</v>
      </c>
    </row>
    <row r="104" spans="1:3" ht="16.5" thickBot="1" x14ac:dyDescent="0.3">
      <c r="A104" s="198" t="s">
        <v>1</v>
      </c>
      <c r="B104" s="199"/>
      <c r="C104" s="15">
        <f>C98+C99+C100+C101+C102+C103</f>
        <v>0</v>
      </c>
    </row>
    <row r="107" spans="1:3" x14ac:dyDescent="0.25">
      <c r="A107" s="213" t="s">
        <v>58</v>
      </c>
      <c r="B107" s="213"/>
      <c r="C107" s="213"/>
    </row>
    <row r="110" spans="1:3" x14ac:dyDescent="0.25">
      <c r="A110" s="214" t="s">
        <v>59</v>
      </c>
      <c r="B110" s="214"/>
      <c r="C110" s="214"/>
    </row>
    <row r="111" spans="1:3" ht="16.5" thickBot="1" x14ac:dyDescent="0.3">
      <c r="A111" s="2"/>
    </row>
    <row r="112" spans="1:3" ht="16.5" thickBot="1" x14ac:dyDescent="0.3">
      <c r="A112" s="3" t="s">
        <v>60</v>
      </c>
      <c r="B112" s="130" t="s">
        <v>61</v>
      </c>
      <c r="C112" s="130" t="s">
        <v>14</v>
      </c>
    </row>
    <row r="113" spans="1:3" ht="16.5" thickBot="1" x14ac:dyDescent="0.3">
      <c r="A113" s="4" t="s">
        <v>15</v>
      </c>
      <c r="B113" s="5" t="s">
        <v>264</v>
      </c>
      <c r="C113" s="15">
        <f>C40*9.075%</f>
        <v>0</v>
      </c>
    </row>
    <row r="114" spans="1:3" ht="16.5" thickBot="1" x14ac:dyDescent="0.3">
      <c r="A114" s="4" t="s">
        <v>17</v>
      </c>
      <c r="B114" s="5" t="s">
        <v>282</v>
      </c>
      <c r="C114" s="15">
        <f>C40*1.66%</f>
        <v>0</v>
      </c>
    </row>
    <row r="115" spans="1:3" ht="16.5" thickBot="1" x14ac:dyDescent="0.3">
      <c r="A115" s="4" t="s">
        <v>19</v>
      </c>
      <c r="B115" s="5" t="s">
        <v>265</v>
      </c>
      <c r="C115" s="15">
        <f>C40*0.04%</f>
        <v>0</v>
      </c>
    </row>
    <row r="116" spans="1:3" ht="16.5" thickBot="1" x14ac:dyDescent="0.3">
      <c r="A116" s="4" t="s">
        <v>21</v>
      </c>
      <c r="B116" s="5" t="s">
        <v>283</v>
      </c>
      <c r="C116" s="15">
        <f>C40*0.28%</f>
        <v>0</v>
      </c>
    </row>
    <row r="117" spans="1:3" ht="16.5" thickBot="1" x14ac:dyDescent="0.3">
      <c r="A117" s="4" t="s">
        <v>22</v>
      </c>
      <c r="B117" s="5" t="s">
        <v>266</v>
      </c>
      <c r="C117" s="15">
        <f>C40*0.27%</f>
        <v>0</v>
      </c>
    </row>
    <row r="118" spans="1:3" ht="16.5" thickBot="1" x14ac:dyDescent="0.3">
      <c r="A118" s="4" t="s">
        <v>24</v>
      </c>
      <c r="B118" s="5" t="s">
        <v>267</v>
      </c>
      <c r="C118" s="136"/>
    </row>
    <row r="119" spans="1:3" ht="16.5" thickBot="1" x14ac:dyDescent="0.3">
      <c r="A119" s="4"/>
      <c r="B119" s="5"/>
      <c r="C119" s="6"/>
    </row>
    <row r="120" spans="1:3" ht="16.5" thickBot="1" x14ac:dyDescent="0.3">
      <c r="A120" s="198" t="s">
        <v>42</v>
      </c>
      <c r="B120" s="199"/>
      <c r="C120" s="15">
        <f>C113+C114+C115+C117+C118+C119</f>
        <v>0</v>
      </c>
    </row>
    <row r="123" spans="1:3" x14ac:dyDescent="0.25">
      <c r="A123" s="214" t="s">
        <v>62</v>
      </c>
      <c r="B123" s="214"/>
      <c r="C123" s="214"/>
    </row>
    <row r="124" spans="1:3" ht="16.5" thickBot="1" x14ac:dyDescent="0.3">
      <c r="A124" s="2"/>
    </row>
    <row r="125" spans="1:3" ht="16.5" thickBot="1" x14ac:dyDescent="0.3">
      <c r="A125" s="3" t="s">
        <v>63</v>
      </c>
      <c r="B125" s="130" t="s">
        <v>64</v>
      </c>
      <c r="C125" s="130" t="s">
        <v>14</v>
      </c>
    </row>
    <row r="126" spans="1:3" ht="16.5" thickBot="1" x14ac:dyDescent="0.3">
      <c r="A126" s="4" t="s">
        <v>15</v>
      </c>
      <c r="B126" s="5" t="s">
        <v>79</v>
      </c>
      <c r="C126" s="15">
        <v>0</v>
      </c>
    </row>
    <row r="127" spans="1:3" ht="16.5" thickBot="1" x14ac:dyDescent="0.3">
      <c r="A127" s="198" t="s">
        <v>1</v>
      </c>
      <c r="B127" s="199"/>
      <c r="C127" s="15">
        <f>C126</f>
        <v>0</v>
      </c>
    </row>
    <row r="130" spans="1:3" x14ac:dyDescent="0.25">
      <c r="A130" s="214" t="s">
        <v>65</v>
      </c>
      <c r="B130" s="214"/>
      <c r="C130" s="214"/>
    </row>
    <row r="131" spans="1:3" ht="16.5" thickBot="1" x14ac:dyDescent="0.3">
      <c r="A131" s="2"/>
    </row>
    <row r="132" spans="1:3" ht="16.5" thickBot="1" x14ac:dyDescent="0.3">
      <c r="A132" s="3">
        <v>4</v>
      </c>
      <c r="B132" s="130" t="s">
        <v>66</v>
      </c>
      <c r="C132" s="130" t="s">
        <v>14</v>
      </c>
    </row>
    <row r="133" spans="1:3" ht="16.5" thickBot="1" x14ac:dyDescent="0.3">
      <c r="A133" s="4" t="s">
        <v>60</v>
      </c>
      <c r="B133" s="5" t="s">
        <v>61</v>
      </c>
      <c r="C133" s="15">
        <f>C120</f>
        <v>0</v>
      </c>
    </row>
    <row r="134" spans="1:3" ht="16.5" thickBot="1" x14ac:dyDescent="0.3">
      <c r="A134" s="4" t="s">
        <v>285</v>
      </c>
      <c r="B134" s="5" t="s">
        <v>64</v>
      </c>
      <c r="C134" s="15">
        <f>C127</f>
        <v>0</v>
      </c>
    </row>
    <row r="135" spans="1:3" ht="16.5" thickBot="1" x14ac:dyDescent="0.3">
      <c r="A135" s="198" t="s">
        <v>1</v>
      </c>
      <c r="B135" s="199"/>
      <c r="C135" s="15">
        <f>C133+C134</f>
        <v>0</v>
      </c>
    </row>
    <row r="138" spans="1:3" x14ac:dyDescent="0.25">
      <c r="A138" s="213" t="s">
        <v>67</v>
      </c>
      <c r="B138" s="213"/>
      <c r="C138" s="213"/>
    </row>
    <row r="139" spans="1:3" ht="16.5" thickBot="1" x14ac:dyDescent="0.3"/>
    <row r="140" spans="1:3" ht="16.5" thickBot="1" x14ac:dyDescent="0.3">
      <c r="A140" s="3">
        <v>5</v>
      </c>
      <c r="B140" s="9" t="s">
        <v>6</v>
      </c>
      <c r="C140" s="130" t="s">
        <v>14</v>
      </c>
    </row>
    <row r="141" spans="1:3" ht="16.5" thickBot="1" x14ac:dyDescent="0.3">
      <c r="A141" s="4" t="s">
        <v>15</v>
      </c>
      <c r="B141" s="5" t="s">
        <v>68</v>
      </c>
      <c r="C141" s="195">
        <f>'Uniformes e EPI '!D5</f>
        <v>0</v>
      </c>
    </row>
    <row r="142" spans="1:3" ht="16.5" thickBot="1" x14ac:dyDescent="0.3">
      <c r="A142" s="4" t="s">
        <v>17</v>
      </c>
      <c r="B142" s="5" t="s">
        <v>69</v>
      </c>
      <c r="C142" s="195">
        <f>'Aux. de limpeza'!C142</f>
        <v>0</v>
      </c>
    </row>
    <row r="143" spans="1:3" ht="16.5" thickBot="1" x14ac:dyDescent="0.3">
      <c r="A143" s="4" t="s">
        <v>19</v>
      </c>
      <c r="B143" s="5" t="s">
        <v>153</v>
      </c>
      <c r="C143" s="195">
        <f>'Aux. de limpeza'!C143+'Uniformes e EPI '!D11</f>
        <v>0</v>
      </c>
    </row>
    <row r="144" spans="1:3" ht="16.5" thickBot="1" x14ac:dyDescent="0.3">
      <c r="A144" s="4" t="s">
        <v>21</v>
      </c>
      <c r="B144" s="5" t="s">
        <v>26</v>
      </c>
      <c r="C144" s="14"/>
    </row>
    <row r="145" spans="1:4" ht="16.5" thickBot="1" x14ac:dyDescent="0.3">
      <c r="A145" s="198" t="s">
        <v>42</v>
      </c>
      <c r="B145" s="199"/>
      <c r="C145" s="15">
        <f>C141+C142+C143</f>
        <v>0</v>
      </c>
    </row>
    <row r="148" spans="1:4" x14ac:dyDescent="0.25">
      <c r="A148" s="213" t="s">
        <v>71</v>
      </c>
      <c r="B148" s="213"/>
      <c r="C148" s="213"/>
    </row>
    <row r="149" spans="1:4" ht="16.5" thickBot="1" x14ac:dyDescent="0.3"/>
    <row r="150" spans="1:4" ht="16.5" thickBot="1" x14ac:dyDescent="0.3">
      <c r="A150" s="3">
        <v>6</v>
      </c>
      <c r="B150" s="9" t="s">
        <v>7</v>
      </c>
      <c r="C150" s="130" t="s">
        <v>35</v>
      </c>
      <c r="D150" s="130" t="s">
        <v>14</v>
      </c>
    </row>
    <row r="151" spans="1:4" ht="16.5" thickBot="1" x14ac:dyDescent="0.3">
      <c r="A151" s="4" t="s">
        <v>15</v>
      </c>
      <c r="B151" s="5" t="s">
        <v>8</v>
      </c>
      <c r="C151" s="7">
        <v>0.05</v>
      </c>
      <c r="D151" s="15">
        <f>C151*C168</f>
        <v>0</v>
      </c>
    </row>
    <row r="152" spans="1:4" ht="16.5" thickBot="1" x14ac:dyDescent="0.3">
      <c r="A152" s="4" t="s">
        <v>17</v>
      </c>
      <c r="B152" s="5" t="s">
        <v>10</v>
      </c>
      <c r="C152" s="7">
        <f>'Aux. de limpeza'!C152</f>
        <v>0.05</v>
      </c>
      <c r="D152" s="15">
        <f>C152*(C168+D151)</f>
        <v>0</v>
      </c>
    </row>
    <row r="153" spans="1:4" ht="16.5" thickBot="1" x14ac:dyDescent="0.3">
      <c r="A153" s="4" t="s">
        <v>19</v>
      </c>
      <c r="B153" s="5" t="s">
        <v>9</v>
      </c>
      <c r="C153" s="6"/>
      <c r="D153" s="6"/>
    </row>
    <row r="154" spans="1:4" ht="16.5" thickBot="1" x14ac:dyDescent="0.3">
      <c r="A154" s="4"/>
      <c r="B154" s="5" t="s">
        <v>279</v>
      </c>
      <c r="C154" s="189">
        <v>7.5999999999999998E-2</v>
      </c>
      <c r="D154" s="15">
        <f>C154*C170</f>
        <v>0</v>
      </c>
    </row>
    <row r="155" spans="1:4" ht="16.5" thickBot="1" x14ac:dyDescent="0.3">
      <c r="A155" s="4"/>
      <c r="B155" s="5" t="s">
        <v>280</v>
      </c>
      <c r="C155" s="189">
        <v>1.6500000000000001E-2</v>
      </c>
      <c r="D155" s="15">
        <f>C155*C170</f>
        <v>0</v>
      </c>
    </row>
    <row r="156" spans="1:4" ht="16.5" thickBot="1" x14ac:dyDescent="0.3">
      <c r="A156" s="4"/>
      <c r="B156" s="5" t="s">
        <v>281</v>
      </c>
      <c r="C156" s="7">
        <v>0.02</v>
      </c>
      <c r="D156" s="15">
        <f>C156*C170</f>
        <v>0</v>
      </c>
    </row>
    <row r="157" spans="1:4" ht="16.5" thickBot="1" x14ac:dyDescent="0.3">
      <c r="A157" s="198" t="s">
        <v>42</v>
      </c>
      <c r="B157" s="199"/>
      <c r="C157" s="6"/>
      <c r="D157" s="15">
        <f>D151+D152+D154+D155+D156</f>
        <v>0</v>
      </c>
    </row>
    <row r="160" spans="1:4" x14ac:dyDescent="0.25">
      <c r="A160" s="213" t="s">
        <v>72</v>
      </c>
      <c r="B160" s="213"/>
      <c r="C160" s="213"/>
    </row>
    <row r="161" spans="1:3" ht="16.5" thickBot="1" x14ac:dyDescent="0.3"/>
    <row r="162" spans="1:3" ht="16.5" thickBot="1" x14ac:dyDescent="0.3">
      <c r="A162" s="3"/>
      <c r="B162" s="130" t="s">
        <v>73</v>
      </c>
      <c r="C162" s="130" t="s">
        <v>14</v>
      </c>
    </row>
    <row r="163" spans="1:3" ht="16.5" thickBot="1" x14ac:dyDescent="0.3">
      <c r="A163" s="11" t="s">
        <v>15</v>
      </c>
      <c r="B163" s="5" t="s">
        <v>12</v>
      </c>
      <c r="C163" s="16">
        <f>C42</f>
        <v>0</v>
      </c>
    </row>
    <row r="164" spans="1:3" ht="16.5" thickBot="1" x14ac:dyDescent="0.3">
      <c r="A164" s="11" t="s">
        <v>17</v>
      </c>
      <c r="B164" s="5" t="s">
        <v>27</v>
      </c>
      <c r="C164" s="16">
        <f>C92</f>
        <v>0</v>
      </c>
    </row>
    <row r="165" spans="1:3" ht="16.5" thickBot="1" x14ac:dyDescent="0.3">
      <c r="A165" s="11" t="s">
        <v>19</v>
      </c>
      <c r="B165" s="5" t="s">
        <v>50</v>
      </c>
      <c r="C165" s="16">
        <f>C104</f>
        <v>0</v>
      </c>
    </row>
    <row r="166" spans="1:3" ht="16.5" thickBot="1" x14ac:dyDescent="0.3">
      <c r="A166" s="11" t="s">
        <v>21</v>
      </c>
      <c r="B166" s="5" t="s">
        <v>58</v>
      </c>
      <c r="C166" s="16">
        <f>C135</f>
        <v>0</v>
      </c>
    </row>
    <row r="167" spans="1:3" ht="16.5" thickBot="1" x14ac:dyDescent="0.3">
      <c r="A167" s="11" t="s">
        <v>22</v>
      </c>
      <c r="B167" s="5" t="s">
        <v>67</v>
      </c>
      <c r="C167" s="16">
        <f>C145</f>
        <v>0</v>
      </c>
    </row>
    <row r="168" spans="1:3" ht="16.5" thickBot="1" x14ac:dyDescent="0.3">
      <c r="A168" s="198" t="s">
        <v>74</v>
      </c>
      <c r="B168" s="199"/>
      <c r="C168" s="16">
        <f>C163+C164+C165+C166+C167</f>
        <v>0</v>
      </c>
    </row>
    <row r="169" spans="1:3" ht="16.5" thickBot="1" x14ac:dyDescent="0.3">
      <c r="A169" s="11" t="s">
        <v>24</v>
      </c>
      <c r="B169" s="5" t="s">
        <v>75</v>
      </c>
      <c r="C169" s="16">
        <f>D157</f>
        <v>0</v>
      </c>
    </row>
    <row r="170" spans="1:3" ht="16.5" thickBot="1" x14ac:dyDescent="0.3">
      <c r="A170" s="198" t="s">
        <v>76</v>
      </c>
      <c r="B170" s="199"/>
      <c r="C170" s="16">
        <f>(D151+D152+C168)</f>
        <v>0</v>
      </c>
    </row>
  </sheetData>
  <mergeCells count="50">
    <mergeCell ref="A8:D8"/>
    <mergeCell ref="A1:D1"/>
    <mergeCell ref="A2:D2"/>
    <mergeCell ref="A3:D3"/>
    <mergeCell ref="A5:D5"/>
    <mergeCell ref="A6:D6"/>
    <mergeCell ref="C21:D21"/>
    <mergeCell ref="A9:D9"/>
    <mergeCell ref="C10:D10"/>
    <mergeCell ref="C11:D11"/>
    <mergeCell ref="C12:D12"/>
    <mergeCell ref="C13:D13"/>
    <mergeCell ref="C14:D14"/>
    <mergeCell ref="C15:D15"/>
    <mergeCell ref="C16:D16"/>
    <mergeCell ref="A17:D17"/>
    <mergeCell ref="A19:D19"/>
    <mergeCell ref="A20:D20"/>
    <mergeCell ref="A71:B71"/>
    <mergeCell ref="C22:D22"/>
    <mergeCell ref="C23:D23"/>
    <mergeCell ref="C24:D24"/>
    <mergeCell ref="C25:D25"/>
    <mergeCell ref="A31:C31"/>
    <mergeCell ref="A42:B42"/>
    <mergeCell ref="A45:C45"/>
    <mergeCell ref="A47:C47"/>
    <mergeCell ref="A53:B53"/>
    <mergeCell ref="A55:B55"/>
    <mergeCell ref="A60:D60"/>
    <mergeCell ref="A130:C130"/>
    <mergeCell ref="A74:C74"/>
    <mergeCell ref="A83:B83"/>
    <mergeCell ref="A86:C86"/>
    <mergeCell ref="A92:B92"/>
    <mergeCell ref="A95:C95"/>
    <mergeCell ref="A104:B104"/>
    <mergeCell ref="A107:C107"/>
    <mergeCell ref="A110:C110"/>
    <mergeCell ref="A120:B120"/>
    <mergeCell ref="A123:C123"/>
    <mergeCell ref="A127:B127"/>
    <mergeCell ref="A168:B168"/>
    <mergeCell ref="A170:B170"/>
    <mergeCell ref="A135:B135"/>
    <mergeCell ref="A138:C138"/>
    <mergeCell ref="A145:B145"/>
    <mergeCell ref="A148:C148"/>
    <mergeCell ref="A157:B157"/>
    <mergeCell ref="A160:C160"/>
  </mergeCells>
  <pageMargins left="0.51181102362204722" right="0.51181102362204722" top="0.78740157480314965" bottom="0.78740157480314965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0"/>
  <sheetViews>
    <sheetView topLeftCell="A157" workbookViewId="0">
      <selection activeCell="C143" sqref="C143"/>
    </sheetView>
  </sheetViews>
  <sheetFormatPr defaultRowHeight="15.75" x14ac:dyDescent="0.25"/>
  <cols>
    <col min="1" max="1" width="9.140625" style="10"/>
    <col min="2" max="2" width="72.140625" style="10" customWidth="1"/>
    <col min="3" max="3" width="18" style="10" customWidth="1"/>
    <col min="4" max="4" width="14.28515625" style="10" customWidth="1"/>
    <col min="5" max="5" width="12.7109375" style="10" customWidth="1"/>
    <col min="6" max="6" width="12" style="10" customWidth="1"/>
    <col min="7" max="7" width="15.140625" style="10" customWidth="1"/>
    <col min="8" max="16384" width="9.140625" style="10"/>
  </cols>
  <sheetData>
    <row r="1" spans="1:4" ht="23.25" x14ac:dyDescent="0.35">
      <c r="A1" s="200" t="s">
        <v>77</v>
      </c>
      <c r="B1" s="200"/>
      <c r="C1" s="200"/>
      <c r="D1" s="200"/>
    </row>
    <row r="2" spans="1:4" ht="23.25" x14ac:dyDescent="0.35">
      <c r="A2" s="200" t="s">
        <v>78</v>
      </c>
      <c r="B2" s="200"/>
      <c r="C2" s="200"/>
      <c r="D2" s="200"/>
    </row>
    <row r="3" spans="1:4" x14ac:dyDescent="0.25">
      <c r="A3" s="201"/>
      <c r="B3" s="201"/>
      <c r="C3" s="201"/>
      <c r="D3" s="201"/>
    </row>
    <row r="4" spans="1:4" x14ac:dyDescent="0.25">
      <c r="A4" s="128"/>
      <c r="B4" s="128"/>
      <c r="C4" s="128"/>
      <c r="D4" s="128"/>
    </row>
    <row r="5" spans="1:4" x14ac:dyDescent="0.25">
      <c r="A5" s="202" t="s">
        <v>156</v>
      </c>
      <c r="B5" s="203"/>
      <c r="C5" s="203"/>
      <c r="D5" s="203"/>
    </row>
    <row r="6" spans="1:4" x14ac:dyDescent="0.25">
      <c r="A6" s="202" t="s">
        <v>157</v>
      </c>
      <c r="B6" s="203"/>
      <c r="C6" s="203"/>
      <c r="D6" s="203"/>
    </row>
    <row r="7" spans="1:4" x14ac:dyDescent="0.25">
      <c r="A7" s="17"/>
      <c r="B7" s="17"/>
      <c r="C7" s="17"/>
      <c r="D7" s="17"/>
    </row>
    <row r="8" spans="1:4" x14ac:dyDescent="0.25">
      <c r="A8" s="202"/>
      <c r="B8" s="203"/>
      <c r="C8" s="204"/>
      <c r="D8" s="204"/>
    </row>
    <row r="9" spans="1:4" x14ac:dyDescent="0.25">
      <c r="A9" s="205" t="s">
        <v>83</v>
      </c>
      <c r="B9" s="206"/>
      <c r="C9" s="207"/>
      <c r="D9" s="207"/>
    </row>
    <row r="10" spans="1:4" x14ac:dyDescent="0.25">
      <c r="A10" s="129" t="s">
        <v>15</v>
      </c>
      <c r="B10" s="129" t="s">
        <v>84</v>
      </c>
      <c r="C10" s="208"/>
      <c r="D10" s="197"/>
    </row>
    <row r="11" spans="1:4" x14ac:dyDescent="0.25">
      <c r="A11" s="129" t="s">
        <v>17</v>
      </c>
      <c r="B11" s="129" t="s">
        <v>85</v>
      </c>
      <c r="C11" s="196" t="s">
        <v>268</v>
      </c>
      <c r="D11" s="197"/>
    </row>
    <row r="12" spans="1:4" x14ac:dyDescent="0.25">
      <c r="A12" s="129" t="s">
        <v>19</v>
      </c>
      <c r="B12" s="129" t="s">
        <v>270</v>
      </c>
      <c r="C12" s="196"/>
      <c r="D12" s="197"/>
    </row>
    <row r="13" spans="1:4" x14ac:dyDescent="0.25">
      <c r="A13" s="129" t="s">
        <v>21</v>
      </c>
      <c r="B13" s="129" t="s">
        <v>86</v>
      </c>
      <c r="C13" s="196">
        <v>2022</v>
      </c>
      <c r="D13" s="197"/>
    </row>
    <row r="14" spans="1:4" x14ac:dyDescent="0.25">
      <c r="A14" s="129" t="s">
        <v>22</v>
      </c>
      <c r="B14" s="129" t="s">
        <v>87</v>
      </c>
      <c r="C14" s="196">
        <v>12</v>
      </c>
      <c r="D14" s="197"/>
    </row>
    <row r="15" spans="1:4" x14ac:dyDescent="0.25">
      <c r="A15" s="129" t="s">
        <v>24</v>
      </c>
      <c r="B15" s="129" t="s">
        <v>271</v>
      </c>
      <c r="C15" s="196"/>
      <c r="D15" s="197"/>
    </row>
    <row r="16" spans="1:4" x14ac:dyDescent="0.25">
      <c r="A16" s="129" t="s">
        <v>25</v>
      </c>
      <c r="B16" s="129" t="s">
        <v>90</v>
      </c>
      <c r="C16" s="196"/>
      <c r="D16" s="197"/>
    </row>
    <row r="17" spans="1:4" x14ac:dyDescent="0.25">
      <c r="A17" s="209" t="s">
        <v>88</v>
      </c>
      <c r="B17" s="210"/>
      <c r="C17" s="211"/>
      <c r="D17" s="211"/>
    </row>
    <row r="18" spans="1:4" x14ac:dyDescent="0.25">
      <c r="A18" s="133"/>
      <c r="B18" s="134"/>
      <c r="C18" s="135"/>
      <c r="D18" s="135"/>
    </row>
    <row r="19" spans="1:4" x14ac:dyDescent="0.25">
      <c r="A19" s="209" t="s">
        <v>91</v>
      </c>
      <c r="B19" s="210"/>
      <c r="C19" s="211"/>
      <c r="D19" s="211"/>
    </row>
    <row r="20" spans="1:4" x14ac:dyDescent="0.25">
      <c r="A20" s="196" t="s">
        <v>92</v>
      </c>
      <c r="B20" s="218"/>
      <c r="C20" s="219"/>
      <c r="D20" s="219"/>
    </row>
    <row r="21" spans="1:4" x14ac:dyDescent="0.25">
      <c r="A21" s="129">
        <v>1</v>
      </c>
      <c r="B21" s="129" t="s">
        <v>95</v>
      </c>
      <c r="C21" s="202" t="s">
        <v>171</v>
      </c>
      <c r="D21" s="216"/>
    </row>
    <row r="22" spans="1:4" x14ac:dyDescent="0.25">
      <c r="A22" s="129">
        <v>2</v>
      </c>
      <c r="B22" s="129" t="s">
        <v>93</v>
      </c>
      <c r="C22" s="202" t="s">
        <v>151</v>
      </c>
      <c r="D22" s="216"/>
    </row>
    <row r="23" spans="1:4" x14ac:dyDescent="0.25">
      <c r="A23" s="129">
        <v>3</v>
      </c>
      <c r="B23" s="129" t="s">
        <v>94</v>
      </c>
      <c r="C23" s="220">
        <v>1482.52</v>
      </c>
      <c r="D23" s="221"/>
    </row>
    <row r="24" spans="1:4" x14ac:dyDescent="0.25">
      <c r="A24" s="129">
        <v>4</v>
      </c>
      <c r="B24" s="129" t="s">
        <v>96</v>
      </c>
      <c r="C24" s="217"/>
      <c r="D24" s="216"/>
    </row>
    <row r="25" spans="1:4" x14ac:dyDescent="0.25">
      <c r="A25" s="129">
        <v>5</v>
      </c>
      <c r="B25" s="129" t="s">
        <v>272</v>
      </c>
      <c r="C25" s="217" t="s">
        <v>273</v>
      </c>
      <c r="D25" s="216"/>
    </row>
    <row r="26" spans="1:4" x14ac:dyDescent="0.25">
      <c r="A26" s="17"/>
      <c r="B26" s="17"/>
      <c r="C26" s="17"/>
      <c r="D26" s="17"/>
    </row>
    <row r="27" spans="1:4" x14ac:dyDescent="0.25">
      <c r="A27" s="17"/>
      <c r="B27" s="17"/>
      <c r="C27" s="17"/>
      <c r="D27" s="17"/>
    </row>
    <row r="28" spans="1:4" x14ac:dyDescent="0.25">
      <c r="A28" s="18"/>
      <c r="B28" s="18"/>
      <c r="C28" s="18"/>
      <c r="D28" s="18"/>
    </row>
    <row r="29" spans="1:4" x14ac:dyDescent="0.25">
      <c r="A29" s="18"/>
      <c r="B29" s="18"/>
      <c r="C29" s="18"/>
      <c r="D29" s="18"/>
    </row>
    <row r="30" spans="1:4" x14ac:dyDescent="0.25">
      <c r="A30" s="18"/>
      <c r="B30" s="18"/>
      <c r="C30" s="18"/>
      <c r="D30" s="18"/>
    </row>
    <row r="31" spans="1:4" x14ac:dyDescent="0.25">
      <c r="A31" s="212" t="s">
        <v>12</v>
      </c>
      <c r="B31" s="212"/>
      <c r="C31" s="212"/>
    </row>
    <row r="32" spans="1:4" ht="16.5" thickBot="1" x14ac:dyDescent="0.3"/>
    <row r="33" spans="1:3" ht="16.5" thickBot="1" x14ac:dyDescent="0.3">
      <c r="A33" s="3">
        <v>1</v>
      </c>
      <c r="B33" s="130" t="s">
        <v>13</v>
      </c>
      <c r="C33" s="130" t="s">
        <v>14</v>
      </c>
    </row>
    <row r="34" spans="1:3" ht="16.5" thickBot="1" x14ac:dyDescent="0.3">
      <c r="A34" s="4" t="s">
        <v>15</v>
      </c>
      <c r="B34" s="5" t="s">
        <v>16</v>
      </c>
      <c r="C34" s="14">
        <v>0</v>
      </c>
    </row>
    <row r="35" spans="1:3" ht="16.5" thickBot="1" x14ac:dyDescent="0.3">
      <c r="A35" s="4" t="s">
        <v>17</v>
      </c>
      <c r="B35" s="5" t="s">
        <v>18</v>
      </c>
      <c r="C35" s="6"/>
    </row>
    <row r="36" spans="1:3" ht="16.5" thickBot="1" x14ac:dyDescent="0.3">
      <c r="A36" s="4" t="s">
        <v>19</v>
      </c>
      <c r="B36" s="5" t="s">
        <v>20</v>
      </c>
      <c r="C36" s="15">
        <f>C34*0.2</f>
        <v>0</v>
      </c>
    </row>
    <row r="37" spans="1:3" ht="16.5" thickBot="1" x14ac:dyDescent="0.3">
      <c r="A37" s="4" t="s">
        <v>21</v>
      </c>
      <c r="B37" s="5" t="s">
        <v>0</v>
      </c>
      <c r="C37" s="6"/>
    </row>
    <row r="38" spans="1:3" ht="16.5" thickBot="1" x14ac:dyDescent="0.3">
      <c r="A38" s="4" t="s">
        <v>22</v>
      </c>
      <c r="B38" s="5" t="s">
        <v>23</v>
      </c>
      <c r="C38" s="6"/>
    </row>
    <row r="39" spans="1:3" ht="16.5" thickBot="1" x14ac:dyDescent="0.3">
      <c r="A39" s="4" t="s">
        <v>24</v>
      </c>
      <c r="B39" s="5" t="s">
        <v>26</v>
      </c>
      <c r="C39" s="6"/>
    </row>
    <row r="40" spans="1:3" ht="16.5" thickBot="1" x14ac:dyDescent="0.3">
      <c r="A40" s="4"/>
      <c r="B40" s="5" t="s">
        <v>274</v>
      </c>
      <c r="C40" s="131">
        <f>SUM(C34:C39)</f>
        <v>0</v>
      </c>
    </row>
    <row r="41" spans="1:3" ht="16.5" thickBot="1" x14ac:dyDescent="0.3">
      <c r="A41" s="4" t="s">
        <v>25</v>
      </c>
      <c r="B41" s="5" t="s">
        <v>26</v>
      </c>
      <c r="C41" s="6"/>
    </row>
    <row r="42" spans="1:3" ht="16.5" thickBot="1" x14ac:dyDescent="0.3">
      <c r="A42" s="198" t="s">
        <v>1</v>
      </c>
      <c r="B42" s="199"/>
      <c r="C42" s="131">
        <f>SUM(C40,C41)</f>
        <v>0</v>
      </c>
    </row>
    <row r="45" spans="1:3" x14ac:dyDescent="0.25">
      <c r="A45" s="213" t="s">
        <v>27</v>
      </c>
      <c r="B45" s="213"/>
      <c r="C45" s="213"/>
    </row>
    <row r="46" spans="1:3" x14ac:dyDescent="0.25">
      <c r="A46" s="2"/>
    </row>
    <row r="47" spans="1:3" x14ac:dyDescent="0.25">
      <c r="A47" s="214" t="s">
        <v>28</v>
      </c>
      <c r="B47" s="214"/>
      <c r="C47" s="214"/>
    </row>
    <row r="48" spans="1:3" ht="16.5" thickBot="1" x14ac:dyDescent="0.3"/>
    <row r="49" spans="1:4" ht="16.5" thickBot="1" x14ac:dyDescent="0.3">
      <c r="A49" s="3" t="s">
        <v>29</v>
      </c>
      <c r="B49" s="130" t="s">
        <v>30</v>
      </c>
      <c r="C49" s="130" t="s">
        <v>14</v>
      </c>
    </row>
    <row r="50" spans="1:4" ht="16.5" thickBot="1" x14ac:dyDescent="0.3">
      <c r="A50" s="4" t="s">
        <v>15</v>
      </c>
      <c r="B50" s="5" t="s">
        <v>31</v>
      </c>
      <c r="C50" s="15">
        <f>C40*8.33%</f>
        <v>0</v>
      </c>
    </row>
    <row r="51" spans="1:4" ht="16.5" thickBot="1" x14ac:dyDescent="0.3">
      <c r="A51" s="4" t="s">
        <v>17</v>
      </c>
      <c r="B51" s="5" t="s">
        <v>275</v>
      </c>
      <c r="C51" s="15">
        <f>C40*9.075%</f>
        <v>0</v>
      </c>
    </row>
    <row r="52" spans="1:4" ht="16.5" thickBot="1" x14ac:dyDescent="0.3">
      <c r="A52" s="4" t="s">
        <v>19</v>
      </c>
      <c r="B52" s="5" t="s">
        <v>276</v>
      </c>
      <c r="C52" s="15">
        <f>C40*3.025%</f>
        <v>0</v>
      </c>
    </row>
    <row r="53" spans="1:4" ht="16.5" thickBot="1" x14ac:dyDescent="0.3">
      <c r="A53" s="198" t="s">
        <v>277</v>
      </c>
      <c r="B53" s="199"/>
      <c r="C53" s="15">
        <f>SUM(C50:C52)</f>
        <v>0</v>
      </c>
    </row>
    <row r="54" spans="1:4" ht="16.5" thickBot="1" x14ac:dyDescent="0.3">
      <c r="A54" s="132" t="s">
        <v>21</v>
      </c>
      <c r="B54" s="5" t="s">
        <v>278</v>
      </c>
      <c r="C54" s="15">
        <f>C53*C71</f>
        <v>0</v>
      </c>
    </row>
    <row r="55" spans="1:4" ht="16.5" thickBot="1" x14ac:dyDescent="0.3">
      <c r="A55" s="198" t="s">
        <v>1</v>
      </c>
      <c r="B55" s="199"/>
      <c r="C55" s="15">
        <f>SUM(C53:C54)</f>
        <v>0</v>
      </c>
    </row>
    <row r="60" spans="1:4" x14ac:dyDescent="0.25">
      <c r="A60" s="215" t="s">
        <v>32</v>
      </c>
      <c r="B60" s="215"/>
      <c r="C60" s="215"/>
      <c r="D60" s="215"/>
    </row>
    <row r="61" spans="1:4" ht="16.5" thickBot="1" x14ac:dyDescent="0.3"/>
    <row r="62" spans="1:4" ht="16.5" thickBot="1" x14ac:dyDescent="0.3">
      <c r="A62" s="3" t="s">
        <v>33</v>
      </c>
      <c r="B62" s="130" t="s">
        <v>34</v>
      </c>
      <c r="C62" s="130" t="s">
        <v>35</v>
      </c>
      <c r="D62" s="130" t="s">
        <v>14</v>
      </c>
    </row>
    <row r="63" spans="1:4" ht="16.5" thickBot="1" x14ac:dyDescent="0.3">
      <c r="A63" s="4" t="s">
        <v>15</v>
      </c>
      <c r="B63" s="5" t="s">
        <v>36</v>
      </c>
      <c r="C63" s="7">
        <v>0.2</v>
      </c>
      <c r="D63" s="15">
        <f>C42*C63</f>
        <v>0</v>
      </c>
    </row>
    <row r="64" spans="1:4" ht="16.5" thickBot="1" x14ac:dyDescent="0.3">
      <c r="A64" s="4" t="s">
        <v>17</v>
      </c>
      <c r="B64" s="5" t="s">
        <v>37</v>
      </c>
      <c r="C64" s="7">
        <v>2.5000000000000001E-2</v>
      </c>
      <c r="D64" s="15">
        <f>C64*C42</f>
        <v>0</v>
      </c>
    </row>
    <row r="65" spans="1:4" ht="16.5" thickBot="1" x14ac:dyDescent="0.3">
      <c r="A65" s="4" t="s">
        <v>19</v>
      </c>
      <c r="B65" s="5" t="s">
        <v>38</v>
      </c>
      <c r="C65" s="72">
        <v>0.03</v>
      </c>
      <c r="D65" s="15">
        <f>C42*C65</f>
        <v>0</v>
      </c>
    </row>
    <row r="66" spans="1:4" ht="16.5" thickBot="1" x14ac:dyDescent="0.3">
      <c r="A66" s="4" t="s">
        <v>21</v>
      </c>
      <c r="B66" s="5" t="s">
        <v>39</v>
      </c>
      <c r="C66" s="7">
        <v>1.4999999999999999E-2</v>
      </c>
      <c r="D66" s="15">
        <f>C42*C66</f>
        <v>0</v>
      </c>
    </row>
    <row r="67" spans="1:4" ht="16.5" thickBot="1" x14ac:dyDescent="0.3">
      <c r="A67" s="4" t="s">
        <v>22</v>
      </c>
      <c r="B67" s="5" t="s">
        <v>40</v>
      </c>
      <c r="C67" s="7">
        <v>0.01</v>
      </c>
      <c r="D67" s="15">
        <f>C67*C42</f>
        <v>0</v>
      </c>
    </row>
    <row r="68" spans="1:4" ht="16.5" thickBot="1" x14ac:dyDescent="0.3">
      <c r="A68" s="4" t="s">
        <v>24</v>
      </c>
      <c r="B68" s="5" t="s">
        <v>2</v>
      </c>
      <c r="C68" s="7">
        <v>6.0000000000000001E-3</v>
      </c>
      <c r="D68" s="15">
        <f>C68*C42</f>
        <v>0</v>
      </c>
    </row>
    <row r="69" spans="1:4" ht="16.5" thickBot="1" x14ac:dyDescent="0.3">
      <c r="A69" s="4" t="s">
        <v>25</v>
      </c>
      <c r="B69" s="5" t="s">
        <v>3</v>
      </c>
      <c r="C69" s="7">
        <v>2E-3</v>
      </c>
      <c r="D69" s="15">
        <f>C69*C42</f>
        <v>0</v>
      </c>
    </row>
    <row r="70" spans="1:4" ht="16.5" thickBot="1" x14ac:dyDescent="0.3">
      <c r="A70" s="4" t="s">
        <v>41</v>
      </c>
      <c r="B70" s="5" t="s">
        <v>4</v>
      </c>
      <c r="C70" s="7">
        <v>0.08</v>
      </c>
      <c r="D70" s="15">
        <f>C42*C70</f>
        <v>0</v>
      </c>
    </row>
    <row r="71" spans="1:4" ht="16.5" thickBot="1" x14ac:dyDescent="0.3">
      <c r="A71" s="198" t="s">
        <v>42</v>
      </c>
      <c r="B71" s="199"/>
      <c r="C71" s="7">
        <f>C63+C64+C65+C66+C67+C68+C69+C70</f>
        <v>0.36800000000000005</v>
      </c>
      <c r="D71" s="15">
        <f>SUM(D63:D70)</f>
        <v>0</v>
      </c>
    </row>
    <row r="74" spans="1:4" x14ac:dyDescent="0.25">
      <c r="A74" s="214" t="s">
        <v>43</v>
      </c>
      <c r="B74" s="214"/>
      <c r="C74" s="214"/>
    </row>
    <row r="75" spans="1:4" ht="16.5" thickBot="1" x14ac:dyDescent="0.3"/>
    <row r="76" spans="1:4" ht="16.5" thickBot="1" x14ac:dyDescent="0.3">
      <c r="A76" s="3" t="s">
        <v>44</v>
      </c>
      <c r="B76" s="130" t="s">
        <v>45</v>
      </c>
      <c r="C76" s="130" t="s">
        <v>14</v>
      </c>
    </row>
    <row r="77" spans="1:4" ht="16.5" thickBot="1" x14ac:dyDescent="0.3">
      <c r="A77" s="4" t="s">
        <v>15</v>
      </c>
      <c r="B77" s="5" t="s">
        <v>46</v>
      </c>
      <c r="C77" s="14">
        <f>((0*2)*26)-C40*6%</f>
        <v>0</v>
      </c>
    </row>
    <row r="78" spans="1:4" ht="16.5" thickBot="1" x14ac:dyDescent="0.3">
      <c r="A78" s="4" t="s">
        <v>17</v>
      </c>
      <c r="B78" s="5" t="s">
        <v>47</v>
      </c>
      <c r="C78" s="14">
        <f>0-0</f>
        <v>0</v>
      </c>
    </row>
    <row r="79" spans="1:4" ht="16.5" thickBot="1" x14ac:dyDescent="0.3">
      <c r="A79" s="4" t="s">
        <v>19</v>
      </c>
      <c r="B79" s="5" t="s">
        <v>80</v>
      </c>
      <c r="C79" s="14">
        <v>0</v>
      </c>
    </row>
    <row r="80" spans="1:4" ht="16.5" thickBot="1" x14ac:dyDescent="0.3">
      <c r="A80" s="4" t="s">
        <v>21</v>
      </c>
      <c r="B80" s="5" t="s">
        <v>155</v>
      </c>
      <c r="C80" s="14">
        <v>0</v>
      </c>
    </row>
    <row r="81" spans="1:3" ht="16.5" thickBot="1" x14ac:dyDescent="0.3">
      <c r="A81" s="4" t="s">
        <v>22</v>
      </c>
      <c r="B81" s="5" t="s">
        <v>81</v>
      </c>
      <c r="C81" s="14">
        <v>0</v>
      </c>
    </row>
    <row r="82" spans="1:3" ht="16.5" thickBot="1" x14ac:dyDescent="0.3">
      <c r="A82" s="4" t="s">
        <v>24</v>
      </c>
      <c r="B82" s="5"/>
      <c r="C82" s="14">
        <v>0</v>
      </c>
    </row>
    <row r="83" spans="1:3" ht="16.5" thickBot="1" x14ac:dyDescent="0.3">
      <c r="A83" s="198" t="s">
        <v>1</v>
      </c>
      <c r="B83" s="199"/>
      <c r="C83" s="15">
        <f>C77+C78+C79+C80+C81+C82</f>
        <v>0</v>
      </c>
    </row>
    <row r="86" spans="1:3" x14ac:dyDescent="0.25">
      <c r="A86" s="214" t="s">
        <v>48</v>
      </c>
      <c r="B86" s="214"/>
      <c r="C86" s="214"/>
    </row>
    <row r="87" spans="1:3" ht="16.5" thickBot="1" x14ac:dyDescent="0.3"/>
    <row r="88" spans="1:3" ht="16.5" thickBot="1" x14ac:dyDescent="0.3">
      <c r="A88" s="3">
        <v>2</v>
      </c>
      <c r="B88" s="130" t="s">
        <v>49</v>
      </c>
      <c r="C88" s="130" t="s">
        <v>14</v>
      </c>
    </row>
    <row r="89" spans="1:3" ht="16.5" thickBot="1" x14ac:dyDescent="0.3">
      <c r="A89" s="4" t="s">
        <v>29</v>
      </c>
      <c r="B89" s="5" t="s">
        <v>30</v>
      </c>
      <c r="C89" s="15">
        <f>C55</f>
        <v>0</v>
      </c>
    </row>
    <row r="90" spans="1:3" ht="16.5" thickBot="1" x14ac:dyDescent="0.3">
      <c r="A90" s="4" t="s">
        <v>33</v>
      </c>
      <c r="B90" s="5" t="s">
        <v>34</v>
      </c>
      <c r="C90" s="15">
        <f>D71</f>
        <v>0</v>
      </c>
    </row>
    <row r="91" spans="1:3" ht="16.5" thickBot="1" x14ac:dyDescent="0.3">
      <c r="A91" s="4" t="s">
        <v>44</v>
      </c>
      <c r="B91" s="5" t="s">
        <v>45</v>
      </c>
      <c r="C91" s="15">
        <f>C83</f>
        <v>0</v>
      </c>
    </row>
    <row r="92" spans="1:3" ht="16.5" thickBot="1" x14ac:dyDescent="0.3">
      <c r="A92" s="198" t="s">
        <v>1</v>
      </c>
      <c r="B92" s="199"/>
      <c r="C92" s="15">
        <f>C89+C90+C91</f>
        <v>0</v>
      </c>
    </row>
    <row r="93" spans="1:3" x14ac:dyDescent="0.25">
      <c r="A93" s="1"/>
    </row>
    <row r="95" spans="1:3" x14ac:dyDescent="0.25">
      <c r="A95" s="213" t="s">
        <v>50</v>
      </c>
      <c r="B95" s="213"/>
      <c r="C95" s="213"/>
    </row>
    <row r="96" spans="1:3" ht="16.5" thickBot="1" x14ac:dyDescent="0.3"/>
    <row r="97" spans="1:3" ht="16.5" thickBot="1" x14ac:dyDescent="0.3">
      <c r="A97" s="3">
        <v>3</v>
      </c>
      <c r="B97" s="130" t="s">
        <v>51</v>
      </c>
      <c r="C97" s="130" t="s">
        <v>14</v>
      </c>
    </row>
    <row r="98" spans="1:3" ht="16.5" thickBot="1" x14ac:dyDescent="0.3">
      <c r="A98" s="4" t="s">
        <v>15</v>
      </c>
      <c r="B98" s="8" t="s">
        <v>52</v>
      </c>
      <c r="C98" s="15">
        <f>C40*0.46%</f>
        <v>0</v>
      </c>
    </row>
    <row r="99" spans="1:3" ht="16.5" thickBot="1" x14ac:dyDescent="0.3">
      <c r="A99" s="4" t="s">
        <v>17</v>
      </c>
      <c r="B99" s="8" t="s">
        <v>53</v>
      </c>
      <c r="C99" s="15">
        <f>C98*C70</f>
        <v>0</v>
      </c>
    </row>
    <row r="100" spans="1:3" ht="16.5" thickBot="1" x14ac:dyDescent="0.3">
      <c r="A100" s="4" t="s">
        <v>19</v>
      </c>
      <c r="B100" s="8" t="s">
        <v>54</v>
      </c>
      <c r="C100" s="15">
        <f>C40*2%</f>
        <v>0</v>
      </c>
    </row>
    <row r="101" spans="1:3" ht="16.5" thickBot="1" x14ac:dyDescent="0.3">
      <c r="A101" s="4" t="s">
        <v>21</v>
      </c>
      <c r="B101" s="8" t="s">
        <v>55</v>
      </c>
      <c r="C101" s="15">
        <f>C40*1.94%</f>
        <v>0</v>
      </c>
    </row>
    <row r="102" spans="1:3" ht="16.5" thickBot="1" x14ac:dyDescent="0.3">
      <c r="A102" s="4" t="s">
        <v>22</v>
      </c>
      <c r="B102" s="8" t="s">
        <v>56</v>
      </c>
      <c r="C102" s="15">
        <f>C71*C101</f>
        <v>0</v>
      </c>
    </row>
    <row r="103" spans="1:3" ht="16.5" thickBot="1" x14ac:dyDescent="0.3">
      <c r="A103" s="4" t="s">
        <v>24</v>
      </c>
      <c r="B103" s="8" t="s">
        <v>57</v>
      </c>
      <c r="C103" s="14">
        <f>C40*2%</f>
        <v>0</v>
      </c>
    </row>
    <row r="104" spans="1:3" ht="16.5" thickBot="1" x14ac:dyDescent="0.3">
      <c r="A104" s="198" t="s">
        <v>1</v>
      </c>
      <c r="B104" s="199"/>
      <c r="C104" s="15">
        <f>C98+C99+C100+C101+C102+C103</f>
        <v>0</v>
      </c>
    </row>
    <row r="107" spans="1:3" x14ac:dyDescent="0.25">
      <c r="A107" s="213" t="s">
        <v>58</v>
      </c>
      <c r="B107" s="213"/>
      <c r="C107" s="213"/>
    </row>
    <row r="110" spans="1:3" x14ac:dyDescent="0.25">
      <c r="A110" s="214" t="s">
        <v>59</v>
      </c>
      <c r="B110" s="214"/>
      <c r="C110" s="214"/>
    </row>
    <row r="111" spans="1:3" ht="16.5" thickBot="1" x14ac:dyDescent="0.3">
      <c r="A111" s="2"/>
    </row>
    <row r="112" spans="1:3" ht="16.5" thickBot="1" x14ac:dyDescent="0.3">
      <c r="A112" s="3" t="s">
        <v>60</v>
      </c>
      <c r="B112" s="130" t="s">
        <v>61</v>
      </c>
      <c r="C112" s="130" t="s">
        <v>14</v>
      </c>
    </row>
    <row r="113" spans="1:3" ht="16.5" thickBot="1" x14ac:dyDescent="0.3">
      <c r="A113" s="4" t="s">
        <v>15</v>
      </c>
      <c r="B113" s="5" t="s">
        <v>264</v>
      </c>
      <c r="C113" s="15">
        <f>C40*9.075%</f>
        <v>0</v>
      </c>
    </row>
    <row r="114" spans="1:3" ht="16.5" thickBot="1" x14ac:dyDescent="0.3">
      <c r="A114" s="4" t="s">
        <v>17</v>
      </c>
      <c r="B114" s="5" t="s">
        <v>282</v>
      </c>
      <c r="C114" s="15">
        <f>C40*1.66%</f>
        <v>0</v>
      </c>
    </row>
    <row r="115" spans="1:3" ht="16.5" thickBot="1" x14ac:dyDescent="0.3">
      <c r="A115" s="4" t="s">
        <v>19</v>
      </c>
      <c r="B115" s="5" t="s">
        <v>265</v>
      </c>
      <c r="C115" s="15">
        <f>C40*0.04%</f>
        <v>0</v>
      </c>
    </row>
    <row r="116" spans="1:3" ht="16.5" thickBot="1" x14ac:dyDescent="0.3">
      <c r="A116" s="4" t="s">
        <v>21</v>
      </c>
      <c r="B116" s="5" t="s">
        <v>283</v>
      </c>
      <c r="C116" s="15">
        <f>C40*0.28%</f>
        <v>0</v>
      </c>
    </row>
    <row r="117" spans="1:3" ht="16.5" thickBot="1" x14ac:dyDescent="0.3">
      <c r="A117" s="4" t="s">
        <v>22</v>
      </c>
      <c r="B117" s="5" t="s">
        <v>266</v>
      </c>
      <c r="C117" s="15">
        <f>C40*0.27%</f>
        <v>0</v>
      </c>
    </row>
    <row r="118" spans="1:3" ht="16.5" thickBot="1" x14ac:dyDescent="0.3">
      <c r="A118" s="4" t="s">
        <v>24</v>
      </c>
      <c r="B118" s="5" t="s">
        <v>267</v>
      </c>
      <c r="C118" s="136"/>
    </row>
    <row r="119" spans="1:3" ht="16.5" thickBot="1" x14ac:dyDescent="0.3">
      <c r="A119" s="4"/>
      <c r="B119" s="5"/>
      <c r="C119" s="6"/>
    </row>
    <row r="120" spans="1:3" ht="16.5" thickBot="1" x14ac:dyDescent="0.3">
      <c r="A120" s="198" t="s">
        <v>42</v>
      </c>
      <c r="B120" s="199"/>
      <c r="C120" s="15">
        <f>C113+C114+C115+C117+C118+C119</f>
        <v>0</v>
      </c>
    </row>
    <row r="123" spans="1:3" x14ac:dyDescent="0.25">
      <c r="A123" s="214" t="s">
        <v>62</v>
      </c>
      <c r="B123" s="214"/>
      <c r="C123" s="214"/>
    </row>
    <row r="124" spans="1:3" ht="16.5" thickBot="1" x14ac:dyDescent="0.3">
      <c r="A124" s="2"/>
    </row>
    <row r="125" spans="1:3" ht="16.5" thickBot="1" x14ac:dyDescent="0.3">
      <c r="A125" s="3" t="s">
        <v>63</v>
      </c>
      <c r="B125" s="130" t="s">
        <v>64</v>
      </c>
      <c r="C125" s="130" t="s">
        <v>14</v>
      </c>
    </row>
    <row r="126" spans="1:3" ht="16.5" thickBot="1" x14ac:dyDescent="0.3">
      <c r="A126" s="4" t="s">
        <v>15</v>
      </c>
      <c r="B126" s="5" t="s">
        <v>79</v>
      </c>
      <c r="C126" s="15">
        <v>0</v>
      </c>
    </row>
    <row r="127" spans="1:3" ht="16.5" thickBot="1" x14ac:dyDescent="0.3">
      <c r="A127" s="198" t="s">
        <v>1</v>
      </c>
      <c r="B127" s="199"/>
      <c r="C127" s="15">
        <f>C126</f>
        <v>0</v>
      </c>
    </row>
    <row r="130" spans="1:3" x14ac:dyDescent="0.25">
      <c r="A130" s="214" t="s">
        <v>65</v>
      </c>
      <c r="B130" s="214"/>
      <c r="C130" s="214"/>
    </row>
    <row r="131" spans="1:3" ht="16.5" thickBot="1" x14ac:dyDescent="0.3">
      <c r="A131" s="2"/>
    </row>
    <row r="132" spans="1:3" ht="16.5" thickBot="1" x14ac:dyDescent="0.3">
      <c r="A132" s="3">
        <v>4</v>
      </c>
      <c r="B132" s="130" t="s">
        <v>66</v>
      </c>
      <c r="C132" s="130" t="s">
        <v>14</v>
      </c>
    </row>
    <row r="133" spans="1:3" ht="16.5" thickBot="1" x14ac:dyDescent="0.3">
      <c r="A133" s="4" t="s">
        <v>60</v>
      </c>
      <c r="B133" s="5" t="s">
        <v>61</v>
      </c>
      <c r="C133" s="15">
        <f>C120</f>
        <v>0</v>
      </c>
    </row>
    <row r="134" spans="1:3" ht="16.5" thickBot="1" x14ac:dyDescent="0.3">
      <c r="A134" s="4" t="s">
        <v>285</v>
      </c>
      <c r="B134" s="5" t="s">
        <v>64</v>
      </c>
      <c r="C134" s="15">
        <f>C127</f>
        <v>0</v>
      </c>
    </row>
    <row r="135" spans="1:3" ht="16.5" thickBot="1" x14ac:dyDescent="0.3">
      <c r="A135" s="198" t="s">
        <v>1</v>
      </c>
      <c r="B135" s="199"/>
      <c r="C135" s="15">
        <f>C133+C134</f>
        <v>0</v>
      </c>
    </row>
    <row r="138" spans="1:3" x14ac:dyDescent="0.25">
      <c r="A138" s="213" t="s">
        <v>67</v>
      </c>
      <c r="B138" s="213"/>
      <c r="C138" s="213"/>
    </row>
    <row r="139" spans="1:3" ht="16.5" thickBot="1" x14ac:dyDescent="0.3"/>
    <row r="140" spans="1:3" ht="16.5" thickBot="1" x14ac:dyDescent="0.3">
      <c r="A140" s="3">
        <v>5</v>
      </c>
      <c r="B140" s="9" t="s">
        <v>6</v>
      </c>
      <c r="C140" s="130" t="s">
        <v>14</v>
      </c>
    </row>
    <row r="141" spans="1:3" ht="16.5" thickBot="1" x14ac:dyDescent="0.3">
      <c r="A141" s="4" t="s">
        <v>15</v>
      </c>
      <c r="B141" s="5" t="s">
        <v>68</v>
      </c>
      <c r="C141" s="195">
        <f>'Uniformes e EPI '!D5</f>
        <v>0</v>
      </c>
    </row>
    <row r="142" spans="1:3" ht="16.5" thickBot="1" x14ac:dyDescent="0.3">
      <c r="A142" s="4" t="s">
        <v>17</v>
      </c>
      <c r="B142" s="5" t="s">
        <v>69</v>
      </c>
      <c r="C142" s="195">
        <f>'Materiais Jardim'!G8</f>
        <v>0</v>
      </c>
    </row>
    <row r="143" spans="1:3" ht="16.5" thickBot="1" x14ac:dyDescent="0.3">
      <c r="A143" s="4" t="s">
        <v>19</v>
      </c>
      <c r="B143" s="5" t="s">
        <v>153</v>
      </c>
      <c r="C143" s="195">
        <f>'Materiais Jardim'!G25+'Uniformes e EPI '!D17</f>
        <v>0</v>
      </c>
    </row>
    <row r="144" spans="1:3" ht="16.5" thickBot="1" x14ac:dyDescent="0.3">
      <c r="A144" s="4" t="s">
        <v>21</v>
      </c>
      <c r="B144" s="5" t="s">
        <v>26</v>
      </c>
      <c r="C144" s="195"/>
    </row>
    <row r="145" spans="1:4" ht="16.5" thickBot="1" x14ac:dyDescent="0.3">
      <c r="A145" s="198" t="s">
        <v>42</v>
      </c>
      <c r="B145" s="199"/>
      <c r="C145" s="15">
        <f>C141+C142+C143</f>
        <v>0</v>
      </c>
    </row>
    <row r="148" spans="1:4" x14ac:dyDescent="0.25">
      <c r="A148" s="213" t="s">
        <v>71</v>
      </c>
      <c r="B148" s="213"/>
      <c r="C148" s="213"/>
    </row>
    <row r="149" spans="1:4" ht="16.5" thickBot="1" x14ac:dyDescent="0.3"/>
    <row r="150" spans="1:4" ht="16.5" thickBot="1" x14ac:dyDescent="0.3">
      <c r="A150" s="3">
        <v>6</v>
      </c>
      <c r="B150" s="9" t="s">
        <v>7</v>
      </c>
      <c r="C150" s="130" t="s">
        <v>35</v>
      </c>
      <c r="D150" s="130" t="s">
        <v>14</v>
      </c>
    </row>
    <row r="151" spans="1:4" ht="16.5" thickBot="1" x14ac:dyDescent="0.3">
      <c r="A151" s="4" t="s">
        <v>15</v>
      </c>
      <c r="B151" s="5" t="s">
        <v>8</v>
      </c>
      <c r="C151" s="7">
        <v>0.05</v>
      </c>
      <c r="D151" s="15">
        <f>C151*C168</f>
        <v>0</v>
      </c>
    </row>
    <row r="152" spans="1:4" ht="16.5" thickBot="1" x14ac:dyDescent="0.3">
      <c r="A152" s="4" t="s">
        <v>17</v>
      </c>
      <c r="B152" s="5" t="s">
        <v>10</v>
      </c>
      <c r="C152" s="7">
        <f>'Aux. de limpeza'!C152</f>
        <v>0.05</v>
      </c>
      <c r="D152" s="15">
        <f>C152*(C168+D151)</f>
        <v>0</v>
      </c>
    </row>
    <row r="153" spans="1:4" ht="16.5" thickBot="1" x14ac:dyDescent="0.3">
      <c r="A153" s="4" t="s">
        <v>19</v>
      </c>
      <c r="B153" s="5" t="s">
        <v>9</v>
      </c>
      <c r="C153" s="6"/>
      <c r="D153" s="6"/>
    </row>
    <row r="154" spans="1:4" ht="16.5" thickBot="1" x14ac:dyDescent="0.3">
      <c r="A154" s="4"/>
      <c r="B154" s="5" t="s">
        <v>279</v>
      </c>
      <c r="C154" s="189">
        <v>7.5999999999999998E-2</v>
      </c>
      <c r="D154" s="15">
        <f>C154*C170</f>
        <v>0</v>
      </c>
    </row>
    <row r="155" spans="1:4" ht="16.5" thickBot="1" x14ac:dyDescent="0.3">
      <c r="A155" s="4"/>
      <c r="B155" s="5" t="s">
        <v>280</v>
      </c>
      <c r="C155" s="189">
        <v>1.6500000000000001E-2</v>
      </c>
      <c r="D155" s="15">
        <f>C155*C170</f>
        <v>0</v>
      </c>
    </row>
    <row r="156" spans="1:4" ht="16.5" thickBot="1" x14ac:dyDescent="0.3">
      <c r="A156" s="4"/>
      <c r="B156" s="5" t="s">
        <v>281</v>
      </c>
      <c r="C156" s="7">
        <v>0.02</v>
      </c>
      <c r="D156" s="15">
        <f>C156*C170</f>
        <v>0</v>
      </c>
    </row>
    <row r="157" spans="1:4" ht="16.5" thickBot="1" x14ac:dyDescent="0.3">
      <c r="A157" s="198" t="s">
        <v>42</v>
      </c>
      <c r="B157" s="199"/>
      <c r="C157" s="6"/>
      <c r="D157" s="15">
        <f>D151+D152+D154+D155+D156</f>
        <v>0</v>
      </c>
    </row>
    <row r="160" spans="1:4" x14ac:dyDescent="0.25">
      <c r="A160" s="213" t="s">
        <v>72</v>
      </c>
      <c r="B160" s="213"/>
      <c r="C160" s="213"/>
    </row>
    <row r="161" spans="1:3" ht="16.5" thickBot="1" x14ac:dyDescent="0.3"/>
    <row r="162" spans="1:3" ht="16.5" thickBot="1" x14ac:dyDescent="0.3">
      <c r="A162" s="3"/>
      <c r="B162" s="130" t="s">
        <v>73</v>
      </c>
      <c r="C162" s="130" t="s">
        <v>14</v>
      </c>
    </row>
    <row r="163" spans="1:3" ht="16.5" thickBot="1" x14ac:dyDescent="0.3">
      <c r="A163" s="11" t="s">
        <v>15</v>
      </c>
      <c r="B163" s="5" t="s">
        <v>12</v>
      </c>
      <c r="C163" s="16">
        <f>C42</f>
        <v>0</v>
      </c>
    </row>
    <row r="164" spans="1:3" ht="16.5" thickBot="1" x14ac:dyDescent="0.3">
      <c r="A164" s="11" t="s">
        <v>17</v>
      </c>
      <c r="B164" s="5" t="s">
        <v>27</v>
      </c>
      <c r="C164" s="16">
        <f>C92</f>
        <v>0</v>
      </c>
    </row>
    <row r="165" spans="1:3" ht="16.5" thickBot="1" x14ac:dyDescent="0.3">
      <c r="A165" s="11" t="s">
        <v>19</v>
      </c>
      <c r="B165" s="5" t="s">
        <v>50</v>
      </c>
      <c r="C165" s="16">
        <f>C104</f>
        <v>0</v>
      </c>
    </row>
    <row r="166" spans="1:3" ht="16.5" thickBot="1" x14ac:dyDescent="0.3">
      <c r="A166" s="11" t="s">
        <v>21</v>
      </c>
      <c r="B166" s="5" t="s">
        <v>58</v>
      </c>
      <c r="C166" s="16">
        <f>C135</f>
        <v>0</v>
      </c>
    </row>
    <row r="167" spans="1:3" ht="16.5" thickBot="1" x14ac:dyDescent="0.3">
      <c r="A167" s="11" t="s">
        <v>22</v>
      </c>
      <c r="B167" s="5" t="s">
        <v>67</v>
      </c>
      <c r="C167" s="16">
        <f>C145</f>
        <v>0</v>
      </c>
    </row>
    <row r="168" spans="1:3" ht="16.5" thickBot="1" x14ac:dyDescent="0.3">
      <c r="A168" s="198" t="s">
        <v>74</v>
      </c>
      <c r="B168" s="199"/>
      <c r="C168" s="16">
        <f>C163+C164+C165+C166+C167</f>
        <v>0</v>
      </c>
    </row>
    <row r="169" spans="1:3" ht="16.5" thickBot="1" x14ac:dyDescent="0.3">
      <c r="A169" s="11" t="s">
        <v>24</v>
      </c>
      <c r="B169" s="5" t="s">
        <v>75</v>
      </c>
      <c r="C169" s="16">
        <f>D157</f>
        <v>0</v>
      </c>
    </row>
    <row r="170" spans="1:3" ht="16.5" thickBot="1" x14ac:dyDescent="0.3">
      <c r="A170" s="198" t="s">
        <v>76</v>
      </c>
      <c r="B170" s="199"/>
      <c r="C170" s="16">
        <f>(D151+D152+C168)</f>
        <v>0</v>
      </c>
    </row>
  </sheetData>
  <mergeCells count="50">
    <mergeCell ref="A8:D8"/>
    <mergeCell ref="A1:D1"/>
    <mergeCell ref="A2:D2"/>
    <mergeCell ref="A3:D3"/>
    <mergeCell ref="A5:D5"/>
    <mergeCell ref="A6:D6"/>
    <mergeCell ref="C21:D21"/>
    <mergeCell ref="A9:D9"/>
    <mergeCell ref="C10:D10"/>
    <mergeCell ref="C11:D11"/>
    <mergeCell ref="C12:D12"/>
    <mergeCell ref="C13:D13"/>
    <mergeCell ref="C14:D14"/>
    <mergeCell ref="C15:D15"/>
    <mergeCell ref="C16:D16"/>
    <mergeCell ref="A17:D17"/>
    <mergeCell ref="A19:D19"/>
    <mergeCell ref="A20:D20"/>
    <mergeCell ref="A71:B71"/>
    <mergeCell ref="C22:D22"/>
    <mergeCell ref="C23:D23"/>
    <mergeCell ref="C24:D24"/>
    <mergeCell ref="C25:D25"/>
    <mergeCell ref="A31:C31"/>
    <mergeCell ref="A42:B42"/>
    <mergeCell ref="A45:C45"/>
    <mergeCell ref="A47:C47"/>
    <mergeCell ref="A53:B53"/>
    <mergeCell ref="A55:B55"/>
    <mergeCell ref="A60:D60"/>
    <mergeCell ref="A130:C130"/>
    <mergeCell ref="A74:C74"/>
    <mergeCell ref="A83:B83"/>
    <mergeCell ref="A86:C86"/>
    <mergeCell ref="A92:B92"/>
    <mergeCell ref="A95:C95"/>
    <mergeCell ref="A104:B104"/>
    <mergeCell ref="A107:C107"/>
    <mergeCell ref="A110:C110"/>
    <mergeCell ref="A120:B120"/>
    <mergeCell ref="A123:C123"/>
    <mergeCell ref="A127:B127"/>
    <mergeCell ref="A168:B168"/>
    <mergeCell ref="A170:B170"/>
    <mergeCell ref="A135:B135"/>
    <mergeCell ref="A138:C138"/>
    <mergeCell ref="A145:B145"/>
    <mergeCell ref="A148:C148"/>
    <mergeCell ref="A157:B157"/>
    <mergeCell ref="A160:C160"/>
  </mergeCells>
  <pageMargins left="0.51181102362204722" right="0.51181102362204722" top="0.78740157480314965" bottom="0.78740157480314965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16" workbookViewId="0">
      <selection activeCell="J48" sqref="J48"/>
    </sheetView>
  </sheetViews>
  <sheetFormatPr defaultColWidth="32.28515625" defaultRowHeight="12.75" x14ac:dyDescent="0.2"/>
  <cols>
    <col min="1" max="1" width="6" style="91" customWidth="1"/>
    <col min="2" max="2" width="54.7109375" style="91" bestFit="1" customWidth="1"/>
    <col min="3" max="3" width="18.28515625" style="91" bestFit="1" customWidth="1"/>
    <col min="4" max="4" width="12" style="92" bestFit="1" customWidth="1"/>
    <col min="5" max="5" width="12.7109375" style="92" bestFit="1" customWidth="1"/>
    <col min="6" max="6" width="13.85546875" style="91" bestFit="1" customWidth="1"/>
    <col min="7" max="7" width="17.28515625" style="91" bestFit="1" customWidth="1"/>
    <col min="8" max="8" width="17.42578125" style="91" customWidth="1"/>
    <col min="9" max="9" width="16.28515625" style="91" customWidth="1"/>
    <col min="10" max="10" width="14.85546875" style="91" customWidth="1"/>
    <col min="11" max="11" width="14.140625" style="91" customWidth="1"/>
    <col min="12" max="13" width="12" style="91" customWidth="1"/>
    <col min="14" max="14" width="13.85546875" style="99" bestFit="1" customWidth="1"/>
    <col min="15" max="15" width="13.85546875" style="91" bestFit="1" customWidth="1"/>
    <col min="16" max="16" width="17.28515625" style="91" bestFit="1" customWidth="1"/>
    <col min="17" max="17" width="10" style="91" bestFit="1" customWidth="1"/>
    <col min="18" max="16384" width="32.28515625" style="91"/>
  </cols>
  <sheetData>
    <row r="1" spans="1:14" ht="12.75" customHeight="1" x14ac:dyDescent="0.2">
      <c r="A1" s="95" t="s">
        <v>173</v>
      </c>
      <c r="B1" s="142" t="s">
        <v>174</v>
      </c>
      <c r="C1" s="148" t="s">
        <v>330</v>
      </c>
      <c r="D1" s="148" t="s">
        <v>175</v>
      </c>
      <c r="E1" s="155" t="s">
        <v>331</v>
      </c>
      <c r="F1" s="98" t="s">
        <v>214</v>
      </c>
      <c r="G1" s="96" t="s">
        <v>215</v>
      </c>
      <c r="N1" s="91"/>
    </row>
    <row r="2" spans="1:14" x14ac:dyDescent="0.2">
      <c r="A2" s="93">
        <v>1</v>
      </c>
      <c r="B2" s="143" t="s">
        <v>329</v>
      </c>
      <c r="C2" s="144" t="s">
        <v>187</v>
      </c>
      <c r="D2" s="144" t="s">
        <v>188</v>
      </c>
      <c r="E2" s="93">
        <v>6</v>
      </c>
      <c r="F2" s="97">
        <f t="shared" ref="F2:F31" si="0">AVERAGE(I2:K2)</f>
        <v>0</v>
      </c>
      <c r="G2" s="97">
        <f>F2*E2</f>
        <v>0</v>
      </c>
      <c r="I2" s="92">
        <v>0</v>
      </c>
      <c r="J2" s="92">
        <v>0</v>
      </c>
      <c r="K2" s="92">
        <v>0</v>
      </c>
      <c r="N2" s="91"/>
    </row>
    <row r="3" spans="1:14" ht="12.75" customHeight="1" x14ac:dyDescent="0.2">
      <c r="A3" s="93">
        <v>2</v>
      </c>
      <c r="B3" s="144" t="s">
        <v>289</v>
      </c>
      <c r="C3" s="144" t="s">
        <v>189</v>
      </c>
      <c r="D3" s="144" t="s">
        <v>188</v>
      </c>
      <c r="E3" s="100">
        <v>15</v>
      </c>
      <c r="F3" s="97">
        <f t="shared" si="0"/>
        <v>0</v>
      </c>
      <c r="G3" s="97">
        <f>F3*E3</f>
        <v>0</v>
      </c>
      <c r="I3" s="92">
        <v>0</v>
      </c>
      <c r="J3" s="92">
        <v>0</v>
      </c>
      <c r="K3" s="92">
        <v>0</v>
      </c>
      <c r="N3" s="91"/>
    </row>
    <row r="4" spans="1:14" x14ac:dyDescent="0.2">
      <c r="A4" s="93">
        <v>3</v>
      </c>
      <c r="B4" s="144" t="s">
        <v>334</v>
      </c>
      <c r="C4" s="144" t="s">
        <v>190</v>
      </c>
      <c r="D4" s="144" t="s">
        <v>188</v>
      </c>
      <c r="E4" s="93">
        <v>3</v>
      </c>
      <c r="F4" s="97">
        <f t="shared" si="0"/>
        <v>0</v>
      </c>
      <c r="G4" s="97">
        <f>F4*E4</f>
        <v>0</v>
      </c>
      <c r="I4" s="92">
        <v>0</v>
      </c>
      <c r="J4" s="92">
        <v>0</v>
      </c>
      <c r="K4" s="92">
        <v>0</v>
      </c>
      <c r="N4" s="91"/>
    </row>
    <row r="5" spans="1:14" ht="12.75" customHeight="1" x14ac:dyDescent="0.2">
      <c r="A5" s="93">
        <v>4</v>
      </c>
      <c r="B5" s="146" t="s">
        <v>332</v>
      </c>
      <c r="C5" s="144" t="s">
        <v>191</v>
      </c>
      <c r="D5" s="144" t="s">
        <v>192</v>
      </c>
      <c r="E5" s="93">
        <v>1</v>
      </c>
      <c r="F5" s="97">
        <f t="shared" si="0"/>
        <v>0</v>
      </c>
      <c r="G5" s="97">
        <f>F5*E5/3</f>
        <v>0</v>
      </c>
      <c r="I5" s="92">
        <v>0</v>
      </c>
      <c r="J5" s="92">
        <v>0</v>
      </c>
      <c r="K5" s="92">
        <v>0</v>
      </c>
      <c r="N5" s="91"/>
    </row>
    <row r="6" spans="1:14" ht="12.75" customHeight="1" x14ac:dyDescent="0.2">
      <c r="A6" s="93">
        <v>5</v>
      </c>
      <c r="B6" s="145" t="s">
        <v>333</v>
      </c>
      <c r="C6" s="144" t="s">
        <v>191</v>
      </c>
      <c r="D6" s="144" t="s">
        <v>193</v>
      </c>
      <c r="E6" s="93">
        <v>1</v>
      </c>
      <c r="F6" s="97">
        <f t="shared" si="0"/>
        <v>0</v>
      </c>
      <c r="G6" s="97">
        <f>F6*E6/3</f>
        <v>0</v>
      </c>
      <c r="I6" s="92">
        <v>0</v>
      </c>
      <c r="J6" s="92">
        <v>0</v>
      </c>
      <c r="K6" s="92">
        <v>0</v>
      </c>
      <c r="N6" s="91"/>
    </row>
    <row r="7" spans="1:14" x14ac:dyDescent="0.2">
      <c r="A7" s="93">
        <v>6</v>
      </c>
      <c r="B7" s="144" t="s">
        <v>194</v>
      </c>
      <c r="C7" s="144" t="s">
        <v>195</v>
      </c>
      <c r="D7" s="144" t="s">
        <v>188</v>
      </c>
      <c r="E7" s="93">
        <v>6</v>
      </c>
      <c r="F7" s="97">
        <f t="shared" si="0"/>
        <v>0</v>
      </c>
      <c r="G7" s="97">
        <f>F7*E7</f>
        <v>0</v>
      </c>
      <c r="I7" s="92">
        <v>0</v>
      </c>
      <c r="J7" s="92">
        <v>0</v>
      </c>
      <c r="K7" s="92">
        <v>0</v>
      </c>
      <c r="N7" s="91"/>
    </row>
    <row r="8" spans="1:14" x14ac:dyDescent="0.2">
      <c r="A8" s="93">
        <v>7</v>
      </c>
      <c r="B8" s="144" t="s">
        <v>196</v>
      </c>
      <c r="C8" s="144" t="s">
        <v>197</v>
      </c>
      <c r="D8" s="144" t="s">
        <v>198</v>
      </c>
      <c r="E8" s="93">
        <v>3</v>
      </c>
      <c r="F8" s="97">
        <f t="shared" si="0"/>
        <v>0</v>
      </c>
      <c r="G8" s="97">
        <f>F8*E8</f>
        <v>0</v>
      </c>
      <c r="I8" s="92">
        <v>0</v>
      </c>
      <c r="J8" s="92">
        <v>0</v>
      </c>
      <c r="K8" s="92">
        <v>0</v>
      </c>
      <c r="N8" s="91"/>
    </row>
    <row r="9" spans="1:14" x14ac:dyDescent="0.2">
      <c r="A9" s="93">
        <v>8</v>
      </c>
      <c r="B9" s="144" t="s">
        <v>199</v>
      </c>
      <c r="C9" s="144" t="s">
        <v>200</v>
      </c>
      <c r="D9" s="144" t="s">
        <v>188</v>
      </c>
      <c r="E9" s="93">
        <v>4</v>
      </c>
      <c r="F9" s="97">
        <f t="shared" si="0"/>
        <v>0</v>
      </c>
      <c r="G9" s="97">
        <f>F9*E9</f>
        <v>0</v>
      </c>
      <c r="I9" s="92">
        <v>0</v>
      </c>
      <c r="J9" s="92">
        <v>0</v>
      </c>
      <c r="K9" s="92">
        <v>0</v>
      </c>
      <c r="N9" s="91"/>
    </row>
    <row r="10" spans="1:14" ht="12.75" customHeight="1" x14ac:dyDescent="0.2">
      <c r="A10" s="93">
        <v>9</v>
      </c>
      <c r="B10" s="144" t="s">
        <v>201</v>
      </c>
      <c r="C10" s="144" t="s">
        <v>202</v>
      </c>
      <c r="D10" s="144" t="s">
        <v>188</v>
      </c>
      <c r="E10" s="93">
        <v>5</v>
      </c>
      <c r="F10" s="97">
        <f t="shared" si="0"/>
        <v>0</v>
      </c>
      <c r="G10" s="97">
        <f>F10*E10</f>
        <v>0</v>
      </c>
      <c r="I10" s="92">
        <v>0</v>
      </c>
      <c r="J10" s="92">
        <v>0</v>
      </c>
      <c r="K10" s="92">
        <v>0</v>
      </c>
      <c r="N10" s="91"/>
    </row>
    <row r="11" spans="1:14" ht="12.75" customHeight="1" x14ac:dyDescent="0.2">
      <c r="A11" s="93">
        <v>10</v>
      </c>
      <c r="B11" s="144" t="s">
        <v>290</v>
      </c>
      <c r="C11" s="145" t="s">
        <v>291</v>
      </c>
      <c r="D11" s="144" t="s">
        <v>198</v>
      </c>
      <c r="E11" s="93">
        <v>8</v>
      </c>
      <c r="F11" s="97">
        <f t="shared" si="0"/>
        <v>0</v>
      </c>
      <c r="G11" s="97">
        <f>F11*E11</f>
        <v>0</v>
      </c>
      <c r="I11" s="92">
        <v>0</v>
      </c>
      <c r="J11" s="92">
        <v>0</v>
      </c>
      <c r="K11" s="92">
        <v>0</v>
      </c>
      <c r="N11" s="91"/>
    </row>
    <row r="12" spans="1:14" ht="12.75" customHeight="1" x14ac:dyDescent="0.2">
      <c r="A12" s="93">
        <v>11</v>
      </c>
      <c r="B12" s="145" t="s">
        <v>203</v>
      </c>
      <c r="C12" s="144" t="s">
        <v>191</v>
      </c>
      <c r="D12" s="144" t="s">
        <v>192</v>
      </c>
      <c r="E12" s="93">
        <v>5</v>
      </c>
      <c r="F12" s="97">
        <f t="shared" si="0"/>
        <v>0</v>
      </c>
      <c r="G12" s="97">
        <f>F12*E12/3</f>
        <v>0</v>
      </c>
      <c r="I12" s="92">
        <v>0</v>
      </c>
      <c r="J12" s="92">
        <v>0</v>
      </c>
      <c r="K12" s="92">
        <v>0</v>
      </c>
      <c r="N12" s="91"/>
    </row>
    <row r="13" spans="1:14" ht="12.75" customHeight="1" x14ac:dyDescent="0.2">
      <c r="A13" s="93">
        <v>12</v>
      </c>
      <c r="B13" s="145" t="s">
        <v>204</v>
      </c>
      <c r="C13" s="144" t="s">
        <v>191</v>
      </c>
      <c r="D13" s="144" t="s">
        <v>193</v>
      </c>
      <c r="E13" s="93">
        <v>4</v>
      </c>
      <c r="F13" s="97">
        <f t="shared" si="0"/>
        <v>0</v>
      </c>
      <c r="G13" s="97">
        <f>F13*E13/3</f>
        <v>0</v>
      </c>
      <c r="I13" s="92">
        <v>0</v>
      </c>
      <c r="J13" s="92">
        <v>0</v>
      </c>
      <c r="K13" s="92">
        <v>0</v>
      </c>
      <c r="N13" s="91"/>
    </row>
    <row r="14" spans="1:14" x14ac:dyDescent="0.2">
      <c r="A14" s="93">
        <v>13</v>
      </c>
      <c r="B14" s="146" t="s">
        <v>177</v>
      </c>
      <c r="C14" s="144" t="s">
        <v>200</v>
      </c>
      <c r="D14" s="144" t="s">
        <v>205</v>
      </c>
      <c r="E14" s="93">
        <v>2</v>
      </c>
      <c r="F14" s="97">
        <f t="shared" si="0"/>
        <v>0</v>
      </c>
      <c r="G14" s="97">
        <f>F14*E14/12</f>
        <v>0</v>
      </c>
      <c r="I14" s="92">
        <v>0</v>
      </c>
      <c r="J14" s="92">
        <v>0</v>
      </c>
      <c r="K14" s="92">
        <v>0</v>
      </c>
      <c r="N14" s="91"/>
    </row>
    <row r="15" spans="1:14" x14ac:dyDescent="0.2">
      <c r="A15" s="93">
        <v>14</v>
      </c>
      <c r="B15" s="145" t="s">
        <v>206</v>
      </c>
      <c r="C15" s="144" t="s">
        <v>191</v>
      </c>
      <c r="D15" s="144" t="s">
        <v>188</v>
      </c>
      <c r="E15" s="101">
        <v>20</v>
      </c>
      <c r="F15" s="97">
        <f t="shared" si="0"/>
        <v>0</v>
      </c>
      <c r="G15" s="97">
        <f t="shared" ref="G15:G20" si="1">F15*E15</f>
        <v>0</v>
      </c>
      <c r="I15" s="92">
        <v>0</v>
      </c>
      <c r="J15" s="92">
        <v>0</v>
      </c>
      <c r="K15" s="92">
        <v>0</v>
      </c>
      <c r="N15" s="91"/>
    </row>
    <row r="16" spans="1:14" ht="12.75" customHeight="1" x14ac:dyDescent="0.2">
      <c r="A16" s="93">
        <v>15</v>
      </c>
      <c r="B16" s="145" t="s">
        <v>292</v>
      </c>
      <c r="C16" s="144" t="s">
        <v>191</v>
      </c>
      <c r="D16" s="144" t="s">
        <v>198</v>
      </c>
      <c r="E16" s="100">
        <v>20</v>
      </c>
      <c r="F16" s="97">
        <f t="shared" si="0"/>
        <v>0</v>
      </c>
      <c r="G16" s="97">
        <f t="shared" si="1"/>
        <v>0</v>
      </c>
      <c r="I16" s="92">
        <v>0</v>
      </c>
      <c r="J16" s="92">
        <v>0</v>
      </c>
      <c r="K16" s="92">
        <v>0</v>
      </c>
      <c r="N16" s="91"/>
    </row>
    <row r="17" spans="1:14" x14ac:dyDescent="0.2">
      <c r="A17" s="93">
        <v>16</v>
      </c>
      <c r="B17" s="143" t="s">
        <v>178</v>
      </c>
      <c r="C17" s="144" t="s">
        <v>207</v>
      </c>
      <c r="D17" s="144" t="s">
        <v>188</v>
      </c>
      <c r="E17" s="93">
        <v>3</v>
      </c>
      <c r="F17" s="97">
        <f t="shared" si="0"/>
        <v>0</v>
      </c>
      <c r="G17" s="97">
        <f t="shared" si="1"/>
        <v>0</v>
      </c>
      <c r="I17" s="92">
        <v>0</v>
      </c>
      <c r="J17" s="92">
        <v>0</v>
      </c>
      <c r="K17" s="92">
        <v>0</v>
      </c>
      <c r="N17" s="91"/>
    </row>
    <row r="18" spans="1:14" ht="12.75" customHeight="1" x14ac:dyDescent="0.2">
      <c r="A18" s="93">
        <v>17</v>
      </c>
      <c r="B18" s="146" t="s">
        <v>293</v>
      </c>
      <c r="C18" s="149" t="s">
        <v>208</v>
      </c>
      <c r="D18" s="149" t="s">
        <v>188</v>
      </c>
      <c r="E18" s="94">
        <v>5</v>
      </c>
      <c r="F18" s="97">
        <f t="shared" si="0"/>
        <v>0</v>
      </c>
      <c r="G18" s="97">
        <f t="shared" si="1"/>
        <v>0</v>
      </c>
      <c r="I18" s="92">
        <v>0</v>
      </c>
      <c r="J18" s="92">
        <v>0</v>
      </c>
      <c r="K18" s="92">
        <v>0</v>
      </c>
      <c r="N18" s="91"/>
    </row>
    <row r="19" spans="1:14" ht="12.75" customHeight="1" x14ac:dyDescent="0.2">
      <c r="A19" s="93">
        <v>18</v>
      </c>
      <c r="B19" s="144" t="s">
        <v>209</v>
      </c>
      <c r="C19" s="144" t="s">
        <v>176</v>
      </c>
      <c r="D19" s="144" t="s">
        <v>188</v>
      </c>
      <c r="E19" s="102">
        <v>16</v>
      </c>
      <c r="F19" s="97">
        <f t="shared" si="0"/>
        <v>0</v>
      </c>
      <c r="G19" s="97">
        <f t="shared" si="1"/>
        <v>0</v>
      </c>
      <c r="I19" s="92">
        <v>0</v>
      </c>
      <c r="J19" s="92">
        <v>0</v>
      </c>
      <c r="K19" s="92">
        <v>0</v>
      </c>
      <c r="N19" s="91"/>
    </row>
    <row r="20" spans="1:14" ht="12.75" customHeight="1" x14ac:dyDescent="0.2">
      <c r="A20" s="93">
        <v>19</v>
      </c>
      <c r="B20" s="146" t="s">
        <v>294</v>
      </c>
      <c r="C20" s="144" t="s">
        <v>191</v>
      </c>
      <c r="D20" s="144" t="s">
        <v>198</v>
      </c>
      <c r="E20" s="102">
        <v>16</v>
      </c>
      <c r="F20" s="97">
        <f t="shared" si="0"/>
        <v>0</v>
      </c>
      <c r="G20" s="97">
        <f t="shared" si="1"/>
        <v>0</v>
      </c>
      <c r="I20" s="92">
        <v>0</v>
      </c>
      <c r="J20" s="92">
        <v>0</v>
      </c>
      <c r="K20" s="92">
        <v>0</v>
      </c>
      <c r="N20" s="91"/>
    </row>
    <row r="21" spans="1:14" x14ac:dyDescent="0.2">
      <c r="A21" s="93">
        <v>20</v>
      </c>
      <c r="B21" s="146" t="s">
        <v>335</v>
      </c>
      <c r="C21" s="144" t="s">
        <v>191</v>
      </c>
      <c r="D21" s="144" t="s">
        <v>192</v>
      </c>
      <c r="E21" s="93">
        <v>5</v>
      </c>
      <c r="F21" s="97">
        <f t="shared" si="0"/>
        <v>0</v>
      </c>
      <c r="G21" s="97">
        <f>F21*E21/3</f>
        <v>0</v>
      </c>
      <c r="I21" s="92">
        <v>0</v>
      </c>
      <c r="J21" s="92">
        <v>0</v>
      </c>
      <c r="K21" s="92">
        <v>0</v>
      </c>
      <c r="N21" s="91"/>
    </row>
    <row r="22" spans="1:14" x14ac:dyDescent="0.2">
      <c r="A22" s="93">
        <v>21</v>
      </c>
      <c r="B22" s="144" t="s">
        <v>210</v>
      </c>
      <c r="C22" s="144" t="s">
        <v>189</v>
      </c>
      <c r="D22" s="144" t="s">
        <v>188</v>
      </c>
      <c r="E22" s="93">
        <v>3</v>
      </c>
      <c r="F22" s="97">
        <f t="shared" si="0"/>
        <v>0</v>
      </c>
      <c r="G22" s="97">
        <f>F22*E22</f>
        <v>0</v>
      </c>
      <c r="I22" s="92">
        <v>0</v>
      </c>
      <c r="J22" s="92">
        <v>0</v>
      </c>
      <c r="K22" s="92">
        <v>0</v>
      </c>
      <c r="N22" s="91"/>
    </row>
    <row r="23" spans="1:14" ht="12.75" customHeight="1" x14ac:dyDescent="0.2">
      <c r="A23" s="93">
        <v>22</v>
      </c>
      <c r="B23" s="144" t="s">
        <v>211</v>
      </c>
      <c r="C23" s="144" t="s">
        <v>191</v>
      </c>
      <c r="D23" s="144" t="s">
        <v>212</v>
      </c>
      <c r="E23" s="94">
        <v>6</v>
      </c>
      <c r="F23" s="97">
        <f t="shared" si="0"/>
        <v>0</v>
      </c>
      <c r="G23" s="97">
        <f>F23*E23/6</f>
        <v>0</v>
      </c>
      <c r="I23" s="92">
        <v>0</v>
      </c>
      <c r="J23" s="92">
        <v>0</v>
      </c>
      <c r="K23" s="92">
        <v>0</v>
      </c>
      <c r="N23" s="91"/>
    </row>
    <row r="24" spans="1:14" ht="12.75" customHeight="1" x14ac:dyDescent="0.2">
      <c r="A24" s="93">
        <v>23</v>
      </c>
      <c r="B24" s="147" t="s">
        <v>179</v>
      </c>
      <c r="C24" s="144" t="s">
        <v>191</v>
      </c>
      <c r="D24" s="144" t="s">
        <v>213</v>
      </c>
      <c r="E24" s="94">
        <v>2</v>
      </c>
      <c r="F24" s="97">
        <f t="shared" si="0"/>
        <v>0</v>
      </c>
      <c r="G24" s="97">
        <f>F24*E24/6</f>
        <v>0</v>
      </c>
      <c r="I24" s="92">
        <v>0</v>
      </c>
      <c r="J24" s="92">
        <v>0</v>
      </c>
      <c r="K24" s="92">
        <v>0</v>
      </c>
      <c r="N24" s="91"/>
    </row>
    <row r="25" spans="1:14" ht="12.75" customHeight="1" x14ac:dyDescent="0.2">
      <c r="A25" s="93">
        <v>24</v>
      </c>
      <c r="B25" s="147" t="s">
        <v>180</v>
      </c>
      <c r="C25" s="144" t="s">
        <v>191</v>
      </c>
      <c r="D25" s="144" t="s">
        <v>188</v>
      </c>
      <c r="E25" s="102">
        <v>10</v>
      </c>
      <c r="F25" s="97">
        <f t="shared" si="0"/>
        <v>0</v>
      </c>
      <c r="G25" s="97">
        <f>F25*E25</f>
        <v>0</v>
      </c>
      <c r="I25" s="92">
        <v>0</v>
      </c>
      <c r="J25" s="92">
        <v>0</v>
      </c>
      <c r="K25" s="92">
        <v>0</v>
      </c>
      <c r="N25" s="91"/>
    </row>
    <row r="26" spans="1:14" ht="12.75" customHeight="1" x14ac:dyDescent="0.2">
      <c r="A26" s="93">
        <v>25</v>
      </c>
      <c r="B26" s="147" t="s">
        <v>181</v>
      </c>
      <c r="C26" s="144" t="s">
        <v>191</v>
      </c>
      <c r="D26" s="144" t="s">
        <v>198</v>
      </c>
      <c r="E26" s="101">
        <v>200</v>
      </c>
      <c r="F26" s="97">
        <f t="shared" si="0"/>
        <v>0</v>
      </c>
      <c r="G26" s="97">
        <f>F26*E26</f>
        <v>0</v>
      </c>
      <c r="I26" s="92">
        <v>0</v>
      </c>
      <c r="J26" s="92">
        <v>0</v>
      </c>
      <c r="K26" s="92">
        <v>0</v>
      </c>
      <c r="N26" s="91"/>
    </row>
    <row r="27" spans="1:14" ht="12.75" customHeight="1" x14ac:dyDescent="0.2">
      <c r="A27" s="93">
        <v>26</v>
      </c>
      <c r="B27" s="147" t="s">
        <v>182</v>
      </c>
      <c r="C27" s="144" t="s">
        <v>191</v>
      </c>
      <c r="D27" s="144" t="s">
        <v>198</v>
      </c>
      <c r="E27" s="101">
        <v>200</v>
      </c>
      <c r="F27" s="97">
        <f t="shared" si="0"/>
        <v>0</v>
      </c>
      <c r="G27" s="97">
        <f>F27*E27</f>
        <v>0</v>
      </c>
      <c r="I27" s="92">
        <v>0</v>
      </c>
      <c r="J27" s="92">
        <v>0</v>
      </c>
      <c r="K27" s="92">
        <v>0</v>
      </c>
      <c r="N27" s="91"/>
    </row>
    <row r="28" spans="1:14" ht="12.75" customHeight="1" x14ac:dyDescent="0.2">
      <c r="A28" s="93">
        <v>27</v>
      </c>
      <c r="B28" s="147" t="s">
        <v>183</v>
      </c>
      <c r="C28" s="144" t="s">
        <v>191</v>
      </c>
      <c r="D28" s="144" t="s">
        <v>198</v>
      </c>
      <c r="E28" s="101">
        <v>200</v>
      </c>
      <c r="F28" s="97">
        <f t="shared" si="0"/>
        <v>0</v>
      </c>
      <c r="G28" s="97">
        <f>F28*E28</f>
        <v>0</v>
      </c>
      <c r="I28" s="92">
        <v>0</v>
      </c>
      <c r="J28" s="92">
        <v>0</v>
      </c>
      <c r="K28" s="92">
        <v>0</v>
      </c>
      <c r="N28" s="91"/>
    </row>
    <row r="29" spans="1:14" ht="12.75" customHeight="1" x14ac:dyDescent="0.2">
      <c r="A29" s="93">
        <v>28</v>
      </c>
      <c r="B29" s="147" t="s">
        <v>184</v>
      </c>
      <c r="C29" s="144" t="s">
        <v>191</v>
      </c>
      <c r="D29" s="144" t="s">
        <v>198</v>
      </c>
      <c r="E29" s="101">
        <v>100</v>
      </c>
      <c r="F29" s="97">
        <f t="shared" si="0"/>
        <v>0</v>
      </c>
      <c r="G29" s="97">
        <f>F29*E29</f>
        <v>0</v>
      </c>
      <c r="I29" s="92">
        <v>0</v>
      </c>
      <c r="J29" s="92">
        <v>0</v>
      </c>
      <c r="K29" s="92">
        <v>0</v>
      </c>
      <c r="N29" s="91"/>
    </row>
    <row r="30" spans="1:14" x14ac:dyDescent="0.2">
      <c r="A30" s="93">
        <v>29</v>
      </c>
      <c r="B30" s="147" t="s">
        <v>185</v>
      </c>
      <c r="C30" s="144" t="s">
        <v>191</v>
      </c>
      <c r="D30" s="147" t="s">
        <v>263</v>
      </c>
      <c r="E30" s="101">
        <v>5</v>
      </c>
      <c r="F30" s="97">
        <f t="shared" si="0"/>
        <v>0</v>
      </c>
      <c r="G30" s="97">
        <f>F30*E30/3</f>
        <v>0</v>
      </c>
      <c r="I30" s="92">
        <v>0</v>
      </c>
      <c r="J30" s="92">
        <v>0</v>
      </c>
      <c r="K30" s="92">
        <v>0</v>
      </c>
      <c r="N30" s="91"/>
    </row>
    <row r="31" spans="1:14" x14ac:dyDescent="0.2">
      <c r="A31" s="93">
        <v>30</v>
      </c>
      <c r="B31" s="147" t="s">
        <v>186</v>
      </c>
      <c r="C31" s="144" t="s">
        <v>191</v>
      </c>
      <c r="D31" s="147" t="s">
        <v>263</v>
      </c>
      <c r="E31" s="101">
        <v>1</v>
      </c>
      <c r="F31" s="97">
        <f t="shared" si="0"/>
        <v>0</v>
      </c>
      <c r="G31" s="97">
        <f>F31*E31/3</f>
        <v>0</v>
      </c>
      <c r="I31" s="92">
        <v>0</v>
      </c>
      <c r="J31" s="92">
        <v>0</v>
      </c>
      <c r="K31" s="92">
        <v>0</v>
      </c>
      <c r="N31" s="91"/>
    </row>
    <row r="32" spans="1:14" ht="15" customHeight="1" x14ac:dyDescent="0.2">
      <c r="A32" s="222" t="s">
        <v>146</v>
      </c>
      <c r="B32" s="223"/>
      <c r="C32" s="223"/>
      <c r="D32" s="223"/>
      <c r="E32" s="223"/>
      <c r="F32" s="224"/>
      <c r="G32" s="103">
        <f>SUM(G2:G31)</f>
        <v>0</v>
      </c>
      <c r="I32" s="126"/>
      <c r="N32" s="91"/>
    </row>
    <row r="33" spans="1:14" ht="15" customHeight="1" x14ac:dyDescent="0.2">
      <c r="A33" s="222" t="s">
        <v>216</v>
      </c>
      <c r="B33" s="223"/>
      <c r="C33" s="223"/>
      <c r="D33" s="223"/>
      <c r="E33" s="223"/>
      <c r="F33" s="224"/>
      <c r="G33" s="103">
        <f>G32/5</f>
        <v>0</v>
      </c>
      <c r="N33" s="91"/>
    </row>
    <row r="36" spans="1:14" ht="12.75" customHeight="1" x14ac:dyDescent="0.2">
      <c r="A36" s="109" t="s">
        <v>234</v>
      </c>
      <c r="B36" s="110" t="s">
        <v>11</v>
      </c>
      <c r="C36" s="142" t="s">
        <v>235</v>
      </c>
      <c r="D36" s="151" t="s">
        <v>236</v>
      </c>
      <c r="E36" s="151" t="s">
        <v>237</v>
      </c>
      <c r="F36" s="111" t="s">
        <v>214</v>
      </c>
      <c r="G36" s="98" t="s">
        <v>233</v>
      </c>
      <c r="N36" s="91"/>
    </row>
    <row r="37" spans="1:14" x14ac:dyDescent="0.2">
      <c r="A37" s="106">
        <v>1</v>
      </c>
      <c r="B37" s="105" t="s">
        <v>295</v>
      </c>
      <c r="C37" s="144" t="s">
        <v>217</v>
      </c>
      <c r="D37" s="144" t="s">
        <v>218</v>
      </c>
      <c r="E37" s="152">
        <v>264</v>
      </c>
      <c r="F37" s="97">
        <f t="shared" ref="F37:F47" si="2">AVERAGE(I37:K37)</f>
        <v>0</v>
      </c>
      <c r="G37" s="97">
        <f>F37*E37</f>
        <v>0</v>
      </c>
      <c r="I37" s="92">
        <f>0/8</f>
        <v>0</v>
      </c>
      <c r="J37" s="92">
        <f>0/8</f>
        <v>0</v>
      </c>
      <c r="K37" s="92">
        <f>0/8</f>
        <v>0</v>
      </c>
      <c r="N37" s="91"/>
    </row>
    <row r="38" spans="1:14" x14ac:dyDescent="0.2">
      <c r="A38" s="106">
        <v>2</v>
      </c>
      <c r="B38" s="105" t="s">
        <v>296</v>
      </c>
      <c r="C38" s="144" t="s">
        <v>219</v>
      </c>
      <c r="D38" s="144" t="s">
        <v>218</v>
      </c>
      <c r="E38" s="152">
        <v>52</v>
      </c>
      <c r="F38" s="97">
        <f t="shared" si="2"/>
        <v>0</v>
      </c>
      <c r="G38" s="97">
        <f>F38*E38</f>
        <v>0</v>
      </c>
      <c r="I38" s="92">
        <f>0/6</f>
        <v>0</v>
      </c>
      <c r="J38" s="92">
        <f>0/6</f>
        <v>0</v>
      </c>
      <c r="K38" s="92">
        <f>0/6</f>
        <v>0</v>
      </c>
      <c r="N38" s="91"/>
    </row>
    <row r="39" spans="1:14" ht="25.5" x14ac:dyDescent="0.2">
      <c r="A39" s="106">
        <v>3</v>
      </c>
      <c r="B39" s="105" t="s">
        <v>297</v>
      </c>
      <c r="C39" s="144" t="s">
        <v>298</v>
      </c>
      <c r="D39" s="144" t="s">
        <v>218</v>
      </c>
      <c r="E39" s="152">
        <v>18</v>
      </c>
      <c r="F39" s="97">
        <f t="shared" si="2"/>
        <v>0</v>
      </c>
      <c r="G39" s="97">
        <f>F39*E39</f>
        <v>0</v>
      </c>
      <c r="I39" s="92">
        <v>0</v>
      </c>
      <c r="J39" s="92">
        <v>0</v>
      </c>
      <c r="K39" s="92">
        <v>0</v>
      </c>
      <c r="N39" s="91"/>
    </row>
    <row r="40" spans="1:14" x14ac:dyDescent="0.2">
      <c r="A40" s="106">
        <v>4</v>
      </c>
      <c r="B40" s="104" t="s">
        <v>299</v>
      </c>
      <c r="C40" s="144" t="s">
        <v>220</v>
      </c>
      <c r="D40" s="144" t="s">
        <v>221</v>
      </c>
      <c r="E40" s="152">
        <v>30</v>
      </c>
      <c r="F40" s="97">
        <f t="shared" si="2"/>
        <v>0</v>
      </c>
      <c r="G40" s="97">
        <f>F40*E40/12</f>
        <v>0</v>
      </c>
      <c r="I40" s="92">
        <v>0</v>
      </c>
      <c r="J40" s="92">
        <v>0</v>
      </c>
      <c r="K40" s="92">
        <v>0</v>
      </c>
      <c r="N40" s="91"/>
    </row>
    <row r="41" spans="1:14" x14ac:dyDescent="0.2">
      <c r="A41" s="94">
        <v>5</v>
      </c>
      <c r="B41" s="105" t="s">
        <v>300</v>
      </c>
      <c r="C41" s="144" t="s">
        <v>222</v>
      </c>
      <c r="D41" s="144" t="s">
        <v>221</v>
      </c>
      <c r="E41" s="152">
        <v>10</v>
      </c>
      <c r="F41" s="97">
        <f t="shared" si="2"/>
        <v>0</v>
      </c>
      <c r="G41" s="97">
        <f>F41*E41/12</f>
        <v>0</v>
      </c>
      <c r="I41" s="92">
        <v>0</v>
      </c>
      <c r="J41" s="92">
        <v>0</v>
      </c>
      <c r="K41" s="92">
        <v>0</v>
      </c>
      <c r="N41" s="91"/>
    </row>
    <row r="42" spans="1:14" x14ac:dyDescent="0.2">
      <c r="A42" s="107">
        <v>6</v>
      </c>
      <c r="B42" s="112" t="s">
        <v>223</v>
      </c>
      <c r="C42" s="144" t="s">
        <v>220</v>
      </c>
      <c r="D42" s="144" t="s">
        <v>224</v>
      </c>
      <c r="E42" s="152">
        <v>20</v>
      </c>
      <c r="F42" s="97">
        <f t="shared" si="2"/>
        <v>0</v>
      </c>
      <c r="G42" s="97">
        <f>F42*E42/12</f>
        <v>0</v>
      </c>
      <c r="I42" s="92">
        <v>0</v>
      </c>
      <c r="J42" s="92">
        <v>0</v>
      </c>
      <c r="K42" s="92">
        <v>0</v>
      </c>
      <c r="N42" s="91"/>
    </row>
    <row r="43" spans="1:14" x14ac:dyDescent="0.2">
      <c r="A43" s="93">
        <v>7</v>
      </c>
      <c r="B43" s="113" t="s">
        <v>225</v>
      </c>
      <c r="C43" s="144" t="s">
        <v>226</v>
      </c>
      <c r="D43" s="144" t="s">
        <v>227</v>
      </c>
      <c r="E43" s="153">
        <v>8</v>
      </c>
      <c r="F43" s="97">
        <f t="shared" si="2"/>
        <v>0</v>
      </c>
      <c r="G43" s="97">
        <f>F43*E43</f>
        <v>0</v>
      </c>
      <c r="I43" s="92">
        <v>0</v>
      </c>
      <c r="J43" s="92">
        <v>0</v>
      </c>
      <c r="K43" s="92">
        <v>0</v>
      </c>
      <c r="N43" s="91"/>
    </row>
    <row r="44" spans="1:14" x14ac:dyDescent="0.2">
      <c r="A44" s="94">
        <v>8</v>
      </c>
      <c r="B44" s="114" t="s">
        <v>301</v>
      </c>
      <c r="C44" s="144" t="s">
        <v>228</v>
      </c>
      <c r="D44" s="144" t="s">
        <v>224</v>
      </c>
      <c r="E44" s="152">
        <v>5</v>
      </c>
      <c r="F44" s="97">
        <f t="shared" si="2"/>
        <v>0</v>
      </c>
      <c r="G44" s="97">
        <f>F44*E44/12</f>
        <v>0</v>
      </c>
      <c r="I44" s="92">
        <v>0</v>
      </c>
      <c r="J44" s="92">
        <v>0</v>
      </c>
      <c r="K44" s="92">
        <v>0</v>
      </c>
      <c r="N44" s="91"/>
    </row>
    <row r="45" spans="1:14" x14ac:dyDescent="0.2">
      <c r="A45" s="107">
        <v>9</v>
      </c>
      <c r="B45" s="113" t="s">
        <v>229</v>
      </c>
      <c r="C45" s="144" t="s">
        <v>222</v>
      </c>
      <c r="D45" s="144" t="s">
        <v>230</v>
      </c>
      <c r="E45" s="152">
        <v>10</v>
      </c>
      <c r="F45" s="97">
        <f t="shared" si="2"/>
        <v>0</v>
      </c>
      <c r="G45" s="97">
        <f>F45*E45/12</f>
        <v>0</v>
      </c>
      <c r="I45" s="92">
        <v>0</v>
      </c>
      <c r="J45" s="92">
        <v>0</v>
      </c>
      <c r="K45" s="92">
        <v>0</v>
      </c>
      <c r="N45" s="91"/>
    </row>
    <row r="46" spans="1:14" x14ac:dyDescent="0.2">
      <c r="A46" s="108">
        <v>10</v>
      </c>
      <c r="B46" s="113" t="s">
        <v>231</v>
      </c>
      <c r="C46" s="144" t="s">
        <v>220</v>
      </c>
      <c r="D46" s="144" t="s">
        <v>221</v>
      </c>
      <c r="E46" s="152">
        <v>5</v>
      </c>
      <c r="F46" s="97">
        <f t="shared" si="2"/>
        <v>0</v>
      </c>
      <c r="G46" s="97">
        <f>F46*E46/12</f>
        <v>0</v>
      </c>
      <c r="I46" s="92">
        <v>0</v>
      </c>
      <c r="J46" s="92">
        <v>0</v>
      </c>
      <c r="K46" s="92">
        <v>0</v>
      </c>
      <c r="N46" s="91"/>
    </row>
    <row r="47" spans="1:14" x14ac:dyDescent="0.2">
      <c r="A47" s="116">
        <v>11</v>
      </c>
      <c r="B47" s="117" t="s">
        <v>232</v>
      </c>
      <c r="C47" s="150" t="s">
        <v>220</v>
      </c>
      <c r="D47" s="150" t="s">
        <v>221</v>
      </c>
      <c r="E47" s="154">
        <v>2</v>
      </c>
      <c r="F47" s="97">
        <f t="shared" si="2"/>
        <v>0</v>
      </c>
      <c r="G47" s="118">
        <f>F47*E47/12</f>
        <v>0</v>
      </c>
      <c r="I47" s="92">
        <v>0</v>
      </c>
      <c r="J47" s="92">
        <v>0</v>
      </c>
      <c r="K47" s="92">
        <v>0</v>
      </c>
      <c r="N47" s="91"/>
    </row>
    <row r="48" spans="1:14" ht="15" customHeight="1" x14ac:dyDescent="0.2">
      <c r="A48" s="222" t="s">
        <v>146</v>
      </c>
      <c r="B48" s="223"/>
      <c r="C48" s="223"/>
      <c r="D48" s="223"/>
      <c r="E48" s="223"/>
      <c r="F48" s="224"/>
      <c r="G48" s="103">
        <f>SUM(G37:G47)</f>
        <v>0</v>
      </c>
      <c r="I48" s="126"/>
      <c r="N48" s="91"/>
    </row>
    <row r="49" spans="1:14" ht="15" customHeight="1" x14ac:dyDescent="0.2">
      <c r="A49" s="222" t="s">
        <v>216</v>
      </c>
      <c r="B49" s="223"/>
      <c r="C49" s="223"/>
      <c r="D49" s="223"/>
      <c r="E49" s="223"/>
      <c r="F49" s="224"/>
      <c r="G49" s="103">
        <f>G48/5</f>
        <v>0</v>
      </c>
      <c r="N49" s="91"/>
    </row>
    <row r="51" spans="1:14" x14ac:dyDescent="0.2">
      <c r="B51" s="92"/>
      <c r="C51" s="92"/>
    </row>
    <row r="52" spans="1:14" x14ac:dyDescent="0.2">
      <c r="B52" s="92"/>
      <c r="C52" s="92"/>
    </row>
    <row r="53" spans="1:14" x14ac:dyDescent="0.2">
      <c r="B53" s="92"/>
      <c r="C53" s="92"/>
    </row>
    <row r="54" spans="1:14" x14ac:dyDescent="0.2">
      <c r="B54" s="92"/>
      <c r="C54" s="92"/>
    </row>
    <row r="55" spans="1:14" x14ac:dyDescent="0.2">
      <c r="C55" s="92"/>
    </row>
  </sheetData>
  <mergeCells count="4">
    <mergeCell ref="A32:F32"/>
    <mergeCell ref="A33:F33"/>
    <mergeCell ref="A48:F48"/>
    <mergeCell ref="A49:F49"/>
  </mergeCells>
  <pageMargins left="0.51181102362204722" right="0.51181102362204722" top="0.78740157480314965" bottom="0.78740157480314965" header="0.31496062992125984" footer="0.31496062992125984"/>
  <pageSetup paperSize="9" scale="5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10" zoomScale="145" zoomScaleNormal="145" workbookViewId="0">
      <selection activeCell="A25" sqref="A25:F25"/>
    </sheetView>
  </sheetViews>
  <sheetFormatPr defaultColWidth="9.28515625" defaultRowHeight="15" x14ac:dyDescent="0.25"/>
  <cols>
    <col min="1" max="1" width="4.85546875" bestFit="1" customWidth="1"/>
    <col min="2" max="2" width="50" bestFit="1" customWidth="1"/>
    <col min="3" max="3" width="18.28515625" bestFit="1" customWidth="1"/>
    <col min="4" max="4" width="18.85546875" bestFit="1" customWidth="1"/>
    <col min="5" max="5" width="14.42578125" bestFit="1" customWidth="1"/>
    <col min="6" max="6" width="13.85546875" bestFit="1" customWidth="1"/>
    <col min="7" max="7" width="11.5703125" bestFit="1" customWidth="1"/>
    <col min="9" max="10" width="10" bestFit="1" customWidth="1"/>
  </cols>
  <sheetData>
    <row r="1" spans="1:12" ht="15" customHeight="1" x14ac:dyDescent="0.25">
      <c r="A1" s="162" t="s">
        <v>336</v>
      </c>
      <c r="B1" s="162" t="s">
        <v>11</v>
      </c>
      <c r="C1" s="142" t="s">
        <v>90</v>
      </c>
      <c r="D1" s="142" t="s">
        <v>309</v>
      </c>
      <c r="E1" s="142" t="s">
        <v>310</v>
      </c>
      <c r="F1" s="142" t="s">
        <v>214</v>
      </c>
      <c r="G1" s="172" t="s">
        <v>233</v>
      </c>
    </row>
    <row r="2" spans="1:12" x14ac:dyDescent="0.25">
      <c r="A2" s="137">
        <v>1</v>
      </c>
      <c r="B2" s="163" t="s">
        <v>305</v>
      </c>
      <c r="C2" s="180" t="s">
        <v>311</v>
      </c>
      <c r="D2" s="180" t="s">
        <v>318</v>
      </c>
      <c r="E2" s="179">
        <v>1</v>
      </c>
      <c r="F2" s="164">
        <f>AVERAGE(I2:K2)</f>
        <v>0</v>
      </c>
      <c r="G2" s="166">
        <f>F2*E2/6</f>
        <v>0</v>
      </c>
      <c r="I2">
        <v>0</v>
      </c>
      <c r="J2">
        <v>0</v>
      </c>
      <c r="K2">
        <v>0</v>
      </c>
    </row>
    <row r="3" spans="1:12" x14ac:dyDescent="0.25">
      <c r="A3" s="137">
        <v>2</v>
      </c>
      <c r="B3" s="163" t="s">
        <v>312</v>
      </c>
      <c r="C3" s="180" t="s">
        <v>313</v>
      </c>
      <c r="D3" s="180" t="s">
        <v>318</v>
      </c>
      <c r="E3" s="175">
        <v>5</v>
      </c>
      <c r="F3" s="164">
        <f t="shared" ref="F3:F7" si="0">AVERAGE(I3:K3)</f>
        <v>0</v>
      </c>
      <c r="G3" s="166">
        <f>F3*E3/6</f>
        <v>0</v>
      </c>
      <c r="I3">
        <v>0</v>
      </c>
      <c r="J3">
        <v>0</v>
      </c>
      <c r="K3">
        <v>0</v>
      </c>
    </row>
    <row r="4" spans="1:12" x14ac:dyDescent="0.25">
      <c r="A4" s="137">
        <v>3</v>
      </c>
      <c r="B4" s="163" t="s">
        <v>306</v>
      </c>
      <c r="C4" s="180" t="s">
        <v>314</v>
      </c>
      <c r="D4" s="180" t="s">
        <v>308</v>
      </c>
      <c r="E4" s="175">
        <v>30</v>
      </c>
      <c r="F4" s="164">
        <f t="shared" si="0"/>
        <v>0</v>
      </c>
      <c r="G4" s="165">
        <f>F4*E4</f>
        <v>0</v>
      </c>
      <c r="I4">
        <v>0</v>
      </c>
      <c r="J4">
        <v>0</v>
      </c>
      <c r="K4">
        <v>0</v>
      </c>
    </row>
    <row r="5" spans="1:12" x14ac:dyDescent="0.25">
      <c r="A5" s="138">
        <v>4</v>
      </c>
      <c r="B5" s="163" t="s">
        <v>251</v>
      </c>
      <c r="C5" s="180" t="s">
        <v>337</v>
      </c>
      <c r="D5" s="180" t="s">
        <v>308</v>
      </c>
      <c r="E5" s="175">
        <v>2</v>
      </c>
      <c r="F5" s="164">
        <f t="shared" si="0"/>
        <v>0</v>
      </c>
      <c r="G5" s="165">
        <f>F5*E5</f>
        <v>0</v>
      </c>
      <c r="I5">
        <v>0</v>
      </c>
      <c r="J5">
        <v>0</v>
      </c>
      <c r="K5">
        <v>0</v>
      </c>
    </row>
    <row r="6" spans="1:12" x14ac:dyDescent="0.25">
      <c r="A6" s="138">
        <v>5</v>
      </c>
      <c r="B6" s="163" t="s">
        <v>252</v>
      </c>
      <c r="C6" s="180" t="s">
        <v>314</v>
      </c>
      <c r="D6" s="180" t="s">
        <v>308</v>
      </c>
      <c r="E6" s="175">
        <v>5</v>
      </c>
      <c r="F6" s="164">
        <f t="shared" si="0"/>
        <v>0</v>
      </c>
      <c r="G6" s="165">
        <f>F6*E6</f>
        <v>0</v>
      </c>
      <c r="I6">
        <v>0</v>
      </c>
      <c r="J6">
        <v>0</v>
      </c>
      <c r="K6">
        <v>0</v>
      </c>
    </row>
    <row r="7" spans="1:12" x14ac:dyDescent="0.25">
      <c r="A7" s="138">
        <v>6</v>
      </c>
      <c r="B7" s="163" t="s">
        <v>315</v>
      </c>
      <c r="C7" s="180" t="s">
        <v>314</v>
      </c>
      <c r="D7" s="180" t="s">
        <v>318</v>
      </c>
      <c r="E7" s="175">
        <v>1</v>
      </c>
      <c r="F7" s="164">
        <f t="shared" si="0"/>
        <v>0</v>
      </c>
      <c r="G7" s="165">
        <f>F7*E7</f>
        <v>0</v>
      </c>
      <c r="I7">
        <v>0</v>
      </c>
      <c r="J7">
        <v>0</v>
      </c>
      <c r="K7">
        <v>0</v>
      </c>
    </row>
    <row r="8" spans="1:12" x14ac:dyDescent="0.25">
      <c r="A8" s="228" t="s">
        <v>146</v>
      </c>
      <c r="B8" s="229"/>
      <c r="C8" s="229"/>
      <c r="D8" s="229"/>
      <c r="E8" s="229"/>
      <c r="F8" s="230"/>
      <c r="G8" s="167">
        <f>G2+G3+G4+G5+G6+G7</f>
        <v>0</v>
      </c>
      <c r="I8" s="127"/>
    </row>
    <row r="9" spans="1:12" x14ac:dyDescent="0.25">
      <c r="A9" s="139"/>
      <c r="B9" s="139"/>
      <c r="C9" s="139"/>
      <c r="D9" s="139"/>
      <c r="E9" s="139"/>
      <c r="F9" s="139"/>
      <c r="G9" s="139"/>
      <c r="H9" s="140"/>
    </row>
    <row r="10" spans="1:12" ht="15" customHeight="1" x14ac:dyDescent="0.25">
      <c r="A10" s="168" t="s">
        <v>336</v>
      </c>
      <c r="B10" s="168" t="s">
        <v>11</v>
      </c>
      <c r="C10" s="170" t="s">
        <v>90</v>
      </c>
      <c r="D10" s="171"/>
      <c r="E10" s="170" t="s">
        <v>310</v>
      </c>
      <c r="F10" s="170" t="s">
        <v>214</v>
      </c>
      <c r="G10" s="142" t="s">
        <v>233</v>
      </c>
    </row>
    <row r="11" spans="1:12" s="120" customFormat="1" ht="12.75" x14ac:dyDescent="0.2">
      <c r="A11" s="141">
        <v>1</v>
      </c>
      <c r="B11" s="157" t="s">
        <v>316</v>
      </c>
      <c r="C11" s="157" t="s">
        <v>317</v>
      </c>
      <c r="D11" s="157" t="s">
        <v>318</v>
      </c>
      <c r="E11" s="169">
        <v>1</v>
      </c>
      <c r="F11" s="156">
        <f>AVERAGE(I11:J11)</f>
        <v>0</v>
      </c>
      <c r="G11" s="156">
        <f t="shared" ref="G11:G23" si="1">E11*F11/12</f>
        <v>0</v>
      </c>
      <c r="I11" s="185">
        <v>0</v>
      </c>
      <c r="J11" s="187">
        <v>0</v>
      </c>
      <c r="K11" s="187"/>
      <c r="L11" s="187"/>
    </row>
    <row r="12" spans="1:12" s="120" customFormat="1" ht="12.75" x14ac:dyDescent="0.2">
      <c r="A12" s="141">
        <v>2</v>
      </c>
      <c r="B12" s="157" t="s">
        <v>338</v>
      </c>
      <c r="C12" s="157" t="s">
        <v>317</v>
      </c>
      <c r="D12" s="157" t="s">
        <v>318</v>
      </c>
      <c r="E12" s="169">
        <v>1</v>
      </c>
      <c r="F12" s="156">
        <f t="shared" ref="F12:F23" si="2">AVERAGE(I12:J12)</f>
        <v>0</v>
      </c>
      <c r="G12" s="156">
        <f t="shared" si="1"/>
        <v>0</v>
      </c>
      <c r="I12" s="185">
        <v>0</v>
      </c>
      <c r="J12" s="187">
        <v>0</v>
      </c>
      <c r="K12" s="187"/>
      <c r="L12" s="187"/>
    </row>
    <row r="13" spans="1:12" s="120" customFormat="1" ht="12.75" x14ac:dyDescent="0.2">
      <c r="A13" s="141">
        <v>3</v>
      </c>
      <c r="B13" s="157" t="s">
        <v>319</v>
      </c>
      <c r="C13" s="157" t="s">
        <v>317</v>
      </c>
      <c r="D13" s="157" t="s">
        <v>318</v>
      </c>
      <c r="E13" s="169">
        <v>1</v>
      </c>
      <c r="F13" s="156">
        <f t="shared" si="2"/>
        <v>0</v>
      </c>
      <c r="G13" s="156">
        <f t="shared" si="1"/>
        <v>0</v>
      </c>
      <c r="I13" s="185">
        <v>0</v>
      </c>
      <c r="J13" s="187">
        <v>0</v>
      </c>
      <c r="K13" s="187"/>
      <c r="L13" s="187"/>
    </row>
    <row r="14" spans="1:12" s="120" customFormat="1" ht="12.75" x14ac:dyDescent="0.2">
      <c r="A14" s="141">
        <v>4</v>
      </c>
      <c r="B14" s="157" t="s">
        <v>320</v>
      </c>
      <c r="C14" s="157" t="s">
        <v>317</v>
      </c>
      <c r="D14" s="157" t="s">
        <v>318</v>
      </c>
      <c r="E14" s="169">
        <v>1</v>
      </c>
      <c r="F14" s="156">
        <f t="shared" si="2"/>
        <v>0</v>
      </c>
      <c r="G14" s="156">
        <f t="shared" si="1"/>
        <v>0</v>
      </c>
      <c r="I14" s="185">
        <v>0</v>
      </c>
      <c r="J14" s="187">
        <v>0</v>
      </c>
      <c r="K14" s="187"/>
      <c r="L14" s="187"/>
    </row>
    <row r="15" spans="1:12" s="120" customFormat="1" ht="12.75" x14ac:dyDescent="0.2">
      <c r="A15" s="141">
        <v>5</v>
      </c>
      <c r="B15" s="157" t="s">
        <v>321</v>
      </c>
      <c r="C15" s="157" t="s">
        <v>317</v>
      </c>
      <c r="D15" s="157" t="s">
        <v>318</v>
      </c>
      <c r="E15" s="169">
        <v>1</v>
      </c>
      <c r="F15" s="156">
        <f t="shared" si="2"/>
        <v>0</v>
      </c>
      <c r="G15" s="156">
        <f t="shared" si="1"/>
        <v>0</v>
      </c>
      <c r="I15" s="185">
        <v>0</v>
      </c>
      <c r="J15" s="187">
        <v>0</v>
      </c>
      <c r="K15" s="187"/>
      <c r="L15" s="187"/>
    </row>
    <row r="16" spans="1:12" s="120" customFormat="1" ht="12.75" x14ac:dyDescent="0.2">
      <c r="A16" s="141">
        <v>6</v>
      </c>
      <c r="B16" s="157" t="s">
        <v>322</v>
      </c>
      <c r="C16" s="157" t="s">
        <v>317</v>
      </c>
      <c r="D16" s="157" t="s">
        <v>318</v>
      </c>
      <c r="E16" s="169">
        <v>1</v>
      </c>
      <c r="F16" s="156">
        <f t="shared" si="2"/>
        <v>0</v>
      </c>
      <c r="G16" s="156">
        <f t="shared" si="1"/>
        <v>0</v>
      </c>
      <c r="I16" s="185">
        <v>0</v>
      </c>
      <c r="J16" s="187">
        <v>0</v>
      </c>
      <c r="K16" s="187"/>
      <c r="L16" s="187"/>
    </row>
    <row r="17" spans="1:12" s="120" customFormat="1" ht="12.75" x14ac:dyDescent="0.2">
      <c r="A17" s="141">
        <v>7</v>
      </c>
      <c r="B17" s="157" t="s">
        <v>323</v>
      </c>
      <c r="C17" s="157" t="s">
        <v>317</v>
      </c>
      <c r="D17" s="157" t="s">
        <v>318</v>
      </c>
      <c r="E17" s="169">
        <v>1</v>
      </c>
      <c r="F17" s="156">
        <f t="shared" si="2"/>
        <v>0</v>
      </c>
      <c r="G17" s="156">
        <f t="shared" si="1"/>
        <v>0</v>
      </c>
      <c r="I17" s="185">
        <v>0</v>
      </c>
      <c r="J17" s="187">
        <v>0</v>
      </c>
      <c r="K17" s="187"/>
      <c r="L17" s="187"/>
    </row>
    <row r="18" spans="1:12" s="120" customFormat="1" ht="12.75" x14ac:dyDescent="0.2">
      <c r="A18" s="141">
        <v>8</v>
      </c>
      <c r="B18" s="157" t="s">
        <v>324</v>
      </c>
      <c r="C18" s="157" t="s">
        <v>317</v>
      </c>
      <c r="D18" s="157" t="s">
        <v>318</v>
      </c>
      <c r="E18" s="169">
        <v>1</v>
      </c>
      <c r="F18" s="156">
        <f t="shared" si="2"/>
        <v>0</v>
      </c>
      <c r="G18" s="156">
        <f t="shared" si="1"/>
        <v>0</v>
      </c>
      <c r="I18" s="185">
        <v>0</v>
      </c>
      <c r="J18" s="187">
        <v>0</v>
      </c>
      <c r="K18" s="187"/>
      <c r="L18" s="187"/>
    </row>
    <row r="19" spans="1:12" s="120" customFormat="1" ht="12.75" x14ac:dyDescent="0.2">
      <c r="A19" s="141">
        <v>9</v>
      </c>
      <c r="B19" s="157" t="s">
        <v>325</v>
      </c>
      <c r="C19" s="157" t="s">
        <v>317</v>
      </c>
      <c r="D19" s="157" t="s">
        <v>318</v>
      </c>
      <c r="E19" s="169">
        <v>1</v>
      </c>
      <c r="F19" s="156">
        <f t="shared" si="2"/>
        <v>0</v>
      </c>
      <c r="G19" s="156">
        <f t="shared" si="1"/>
        <v>0</v>
      </c>
      <c r="I19" s="185">
        <v>0</v>
      </c>
      <c r="J19" s="187">
        <v>0</v>
      </c>
      <c r="K19" s="187"/>
      <c r="L19" s="187"/>
    </row>
    <row r="20" spans="1:12" s="120" customFormat="1" ht="12.75" x14ac:dyDescent="0.2">
      <c r="A20" s="141">
        <v>10</v>
      </c>
      <c r="B20" s="157" t="s">
        <v>326</v>
      </c>
      <c r="C20" s="157" t="s">
        <v>317</v>
      </c>
      <c r="D20" s="157" t="s">
        <v>318</v>
      </c>
      <c r="E20" s="169">
        <v>1</v>
      </c>
      <c r="F20" s="156">
        <f t="shared" si="2"/>
        <v>0</v>
      </c>
      <c r="G20" s="156">
        <f t="shared" si="1"/>
        <v>0</v>
      </c>
      <c r="I20" s="185">
        <v>0</v>
      </c>
      <c r="J20" s="187">
        <v>0</v>
      </c>
      <c r="K20" s="187"/>
      <c r="L20" s="187"/>
    </row>
    <row r="21" spans="1:12" s="120" customFormat="1" ht="12.75" x14ac:dyDescent="0.2">
      <c r="A21" s="141">
        <v>11</v>
      </c>
      <c r="B21" s="157" t="s">
        <v>327</v>
      </c>
      <c r="C21" s="157" t="s">
        <v>317</v>
      </c>
      <c r="D21" s="157" t="s">
        <v>318</v>
      </c>
      <c r="E21" s="169">
        <v>1</v>
      </c>
      <c r="F21" s="156">
        <f t="shared" si="2"/>
        <v>0</v>
      </c>
      <c r="G21" s="156">
        <f t="shared" si="1"/>
        <v>0</v>
      </c>
      <c r="I21" s="185">
        <v>0</v>
      </c>
      <c r="J21" s="187">
        <v>0</v>
      </c>
      <c r="K21" s="187"/>
      <c r="L21" s="187"/>
    </row>
    <row r="22" spans="1:12" s="120" customFormat="1" ht="12.75" x14ac:dyDescent="0.2">
      <c r="A22" s="141">
        <v>12</v>
      </c>
      <c r="B22" s="157" t="s">
        <v>328</v>
      </c>
      <c r="C22" s="157" t="s">
        <v>317</v>
      </c>
      <c r="D22" s="157" t="s">
        <v>318</v>
      </c>
      <c r="E22" s="169">
        <v>1</v>
      </c>
      <c r="F22" s="156">
        <f t="shared" si="2"/>
        <v>0</v>
      </c>
      <c r="G22" s="156">
        <f t="shared" si="1"/>
        <v>0</v>
      </c>
      <c r="I22" s="185">
        <v>0</v>
      </c>
      <c r="J22" s="187">
        <v>0</v>
      </c>
      <c r="K22" s="187"/>
      <c r="L22" s="187"/>
    </row>
    <row r="23" spans="1:12" s="120" customFormat="1" ht="12.75" x14ac:dyDescent="0.2">
      <c r="A23" s="141">
        <v>13</v>
      </c>
      <c r="B23" s="157" t="s">
        <v>253</v>
      </c>
      <c r="C23" s="157" t="s">
        <v>317</v>
      </c>
      <c r="D23" s="157" t="s">
        <v>318</v>
      </c>
      <c r="E23" s="169">
        <v>1</v>
      </c>
      <c r="F23" s="156">
        <f t="shared" si="2"/>
        <v>0</v>
      </c>
      <c r="G23" s="156">
        <f t="shared" si="1"/>
        <v>0</v>
      </c>
      <c r="I23" s="185">
        <v>0</v>
      </c>
      <c r="J23" s="187">
        <v>0</v>
      </c>
      <c r="K23" s="187"/>
      <c r="L23" s="187"/>
    </row>
    <row r="24" spans="1:12" x14ac:dyDescent="0.25">
      <c r="A24" s="141">
        <v>14</v>
      </c>
      <c r="B24" s="157" t="s">
        <v>307</v>
      </c>
      <c r="C24" s="157" t="s">
        <v>303</v>
      </c>
      <c r="D24" s="157" t="s">
        <v>308</v>
      </c>
      <c r="E24" s="178">
        <v>35</v>
      </c>
      <c r="F24" s="156">
        <v>0</v>
      </c>
      <c r="G24" s="165">
        <f>F24*E24</f>
        <v>0</v>
      </c>
      <c r="I24" s="185">
        <v>0</v>
      </c>
      <c r="J24" s="187">
        <v>0</v>
      </c>
      <c r="K24" s="187"/>
      <c r="L24" s="187"/>
    </row>
    <row r="25" spans="1:12" x14ac:dyDescent="0.25">
      <c r="A25" s="225" t="s">
        <v>146</v>
      </c>
      <c r="B25" s="226"/>
      <c r="C25" s="226"/>
      <c r="D25" s="226"/>
      <c r="E25" s="226"/>
      <c r="F25" s="227"/>
      <c r="G25" s="167">
        <f>SUM(G11:G24)</f>
        <v>0</v>
      </c>
      <c r="I25" s="127"/>
    </row>
  </sheetData>
  <mergeCells count="2">
    <mergeCell ref="A25:F25"/>
    <mergeCell ref="A8:F8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J2" sqref="J2:J12"/>
    </sheetView>
  </sheetViews>
  <sheetFormatPr defaultRowHeight="12.75" x14ac:dyDescent="0.2"/>
  <cols>
    <col min="1" max="1" width="5.140625" style="91" customWidth="1"/>
    <col min="2" max="2" width="48.85546875" style="91" customWidth="1"/>
    <col min="3" max="3" width="18.28515625" style="91" bestFit="1" customWidth="1"/>
    <col min="4" max="5" width="9.140625" style="91"/>
    <col min="6" max="6" width="13.85546875" style="91" bestFit="1" customWidth="1"/>
    <col min="7" max="7" width="13.28515625" style="91" customWidth="1"/>
    <col min="8" max="8" width="9.140625" style="91"/>
    <col min="9" max="10" width="11.42578125" style="91" bestFit="1" customWidth="1"/>
    <col min="11" max="16384" width="9.140625" style="91"/>
  </cols>
  <sheetData>
    <row r="1" spans="1:10" ht="12.75" customHeight="1" x14ac:dyDescent="0.2">
      <c r="A1" s="119" t="s">
        <v>248</v>
      </c>
      <c r="B1" s="184" t="s">
        <v>249</v>
      </c>
      <c r="C1" s="176" t="s">
        <v>235</v>
      </c>
      <c r="D1" s="176" t="s">
        <v>250</v>
      </c>
      <c r="E1" s="186" t="s">
        <v>237</v>
      </c>
      <c r="F1" s="98" t="s">
        <v>214</v>
      </c>
      <c r="G1" s="98" t="s">
        <v>233</v>
      </c>
    </row>
    <row r="2" spans="1:10" x14ac:dyDescent="0.2">
      <c r="A2" s="106">
        <v>1</v>
      </c>
      <c r="B2" s="173" t="s">
        <v>238</v>
      </c>
      <c r="C2" s="161" t="s">
        <v>220</v>
      </c>
      <c r="D2" s="182" t="s">
        <v>230</v>
      </c>
      <c r="E2" s="174">
        <v>1</v>
      </c>
      <c r="F2" s="97">
        <f>AVERAGE(I2:J2)</f>
        <v>0</v>
      </c>
      <c r="G2" s="97">
        <f>F2*E2/12</f>
        <v>0</v>
      </c>
      <c r="I2" s="194">
        <v>0</v>
      </c>
      <c r="J2" s="97">
        <v>0</v>
      </c>
    </row>
    <row r="3" spans="1:10" ht="12.75" customHeight="1" x14ac:dyDescent="0.2">
      <c r="A3" s="94">
        <v>2</v>
      </c>
      <c r="B3" s="188" t="s">
        <v>239</v>
      </c>
      <c r="C3" s="161" t="s">
        <v>220</v>
      </c>
      <c r="D3" s="182" t="s">
        <v>230</v>
      </c>
      <c r="E3" s="181">
        <v>5</v>
      </c>
      <c r="F3" s="97">
        <f t="shared" ref="F3:F12" si="0">AVERAGE(I3:J3)</f>
        <v>0</v>
      </c>
      <c r="G3" s="97">
        <f>F3*E3/12</f>
        <v>0</v>
      </c>
      <c r="I3" s="194">
        <v>0</v>
      </c>
      <c r="J3" s="97">
        <v>0</v>
      </c>
    </row>
    <row r="4" spans="1:10" x14ac:dyDescent="0.2">
      <c r="A4" s="106">
        <v>3</v>
      </c>
      <c r="B4" s="182" t="s">
        <v>240</v>
      </c>
      <c r="C4" s="158" t="s">
        <v>220</v>
      </c>
      <c r="D4" s="177" t="s">
        <v>230</v>
      </c>
      <c r="E4" s="174">
        <v>1</v>
      </c>
      <c r="F4" s="97">
        <f t="shared" si="0"/>
        <v>0</v>
      </c>
      <c r="G4" s="97">
        <f>F4*E4/12</f>
        <v>0</v>
      </c>
      <c r="I4" s="194">
        <v>0</v>
      </c>
      <c r="J4" s="97">
        <v>0</v>
      </c>
    </row>
    <row r="5" spans="1:10" x14ac:dyDescent="0.2">
      <c r="A5" s="94">
        <v>4</v>
      </c>
      <c r="B5" s="182" t="s">
        <v>241</v>
      </c>
      <c r="C5" s="158" t="s">
        <v>220</v>
      </c>
      <c r="D5" s="177" t="s">
        <v>242</v>
      </c>
      <c r="E5" s="174">
        <v>5</v>
      </c>
      <c r="F5" s="97">
        <f t="shared" si="0"/>
        <v>0</v>
      </c>
      <c r="G5" s="97">
        <f>F5*E5/3</f>
        <v>0</v>
      </c>
      <c r="I5" s="194">
        <v>0</v>
      </c>
      <c r="J5" s="97">
        <v>0</v>
      </c>
    </row>
    <row r="6" spans="1:10" x14ac:dyDescent="0.2">
      <c r="A6" s="106">
        <v>5</v>
      </c>
      <c r="B6" s="182" t="s">
        <v>243</v>
      </c>
      <c r="C6" s="158" t="s">
        <v>222</v>
      </c>
      <c r="D6" s="177" t="s">
        <v>224</v>
      </c>
      <c r="E6" s="174">
        <v>1</v>
      </c>
      <c r="F6" s="97">
        <f t="shared" si="0"/>
        <v>0</v>
      </c>
      <c r="G6" s="97">
        <f t="shared" ref="G6:G12" si="1">F6*E6/12</f>
        <v>0</v>
      </c>
      <c r="I6" s="194">
        <v>0</v>
      </c>
      <c r="J6" s="97">
        <v>0</v>
      </c>
    </row>
    <row r="7" spans="1:10" x14ac:dyDescent="0.2">
      <c r="A7" s="94">
        <v>6</v>
      </c>
      <c r="B7" s="182" t="s">
        <v>244</v>
      </c>
      <c r="C7" s="158" t="s">
        <v>222</v>
      </c>
      <c r="D7" s="177" t="s">
        <v>221</v>
      </c>
      <c r="E7" s="174">
        <v>4</v>
      </c>
      <c r="F7" s="97">
        <f t="shared" si="0"/>
        <v>0</v>
      </c>
      <c r="G7" s="97">
        <f t="shared" si="1"/>
        <v>0</v>
      </c>
      <c r="I7" s="194">
        <v>0</v>
      </c>
      <c r="J7" s="97">
        <v>0</v>
      </c>
    </row>
    <row r="8" spans="1:10" x14ac:dyDescent="0.2">
      <c r="A8" s="106">
        <v>7</v>
      </c>
      <c r="B8" s="182" t="s">
        <v>302</v>
      </c>
      <c r="C8" s="159" t="s">
        <v>303</v>
      </c>
      <c r="D8" s="177" t="s">
        <v>221</v>
      </c>
      <c r="E8" s="174">
        <v>100</v>
      </c>
      <c r="F8" s="97">
        <f>AVERAGE(I8:J8)</f>
        <v>0</v>
      </c>
      <c r="G8" s="97">
        <f t="shared" si="1"/>
        <v>0</v>
      </c>
      <c r="I8" s="194">
        <v>0</v>
      </c>
      <c r="J8" s="97">
        <v>0</v>
      </c>
    </row>
    <row r="9" spans="1:10" x14ac:dyDescent="0.2">
      <c r="A9" s="94">
        <v>8</v>
      </c>
      <c r="B9" s="182" t="s">
        <v>245</v>
      </c>
      <c r="C9" s="160" t="s">
        <v>303</v>
      </c>
      <c r="D9" s="177" t="s">
        <v>221</v>
      </c>
      <c r="E9" s="174">
        <v>50</v>
      </c>
      <c r="F9" s="97">
        <f t="shared" si="0"/>
        <v>0</v>
      </c>
      <c r="G9" s="97">
        <f t="shared" si="1"/>
        <v>0</v>
      </c>
      <c r="I9" s="194">
        <v>0</v>
      </c>
      <c r="J9" s="97">
        <v>0</v>
      </c>
    </row>
    <row r="10" spans="1:10" x14ac:dyDescent="0.2">
      <c r="A10" s="106">
        <v>9</v>
      </c>
      <c r="B10" s="182" t="s">
        <v>246</v>
      </c>
      <c r="C10" s="158" t="s">
        <v>222</v>
      </c>
      <c r="D10" s="177" t="s">
        <v>230</v>
      </c>
      <c r="E10" s="174">
        <v>1</v>
      </c>
      <c r="F10" s="97">
        <f t="shared" si="0"/>
        <v>0</v>
      </c>
      <c r="G10" s="97">
        <f t="shared" si="1"/>
        <v>0</v>
      </c>
      <c r="I10" s="194">
        <v>0</v>
      </c>
      <c r="J10" s="97">
        <v>0</v>
      </c>
    </row>
    <row r="11" spans="1:10" x14ac:dyDescent="0.2">
      <c r="A11" s="94">
        <v>10</v>
      </c>
      <c r="B11" s="182" t="s">
        <v>247</v>
      </c>
      <c r="C11" s="158" t="s">
        <v>222</v>
      </c>
      <c r="D11" s="177" t="s">
        <v>221</v>
      </c>
      <c r="E11" s="174">
        <v>5</v>
      </c>
      <c r="F11" s="97">
        <f t="shared" si="0"/>
        <v>0</v>
      </c>
      <c r="G11" s="97">
        <f t="shared" si="1"/>
        <v>0</v>
      </c>
      <c r="I11" s="194">
        <v>0</v>
      </c>
      <c r="J11" s="97">
        <v>0</v>
      </c>
    </row>
    <row r="12" spans="1:10" x14ac:dyDescent="0.2">
      <c r="A12" s="94">
        <v>11</v>
      </c>
      <c r="B12" s="183" t="s">
        <v>304</v>
      </c>
      <c r="C12" s="158" t="s">
        <v>222</v>
      </c>
      <c r="D12" s="177" t="s">
        <v>221</v>
      </c>
      <c r="E12" s="174">
        <v>8</v>
      </c>
      <c r="F12" s="97">
        <f t="shared" si="0"/>
        <v>0</v>
      </c>
      <c r="G12" s="97">
        <f t="shared" si="1"/>
        <v>0</v>
      </c>
      <c r="I12" s="194">
        <v>0</v>
      </c>
      <c r="J12" s="97">
        <v>0</v>
      </c>
    </row>
    <row r="13" spans="1:10" ht="15" customHeight="1" x14ac:dyDescent="0.2">
      <c r="A13" s="231" t="s">
        <v>146</v>
      </c>
      <c r="B13" s="231"/>
      <c r="C13" s="231"/>
      <c r="D13" s="231"/>
      <c r="E13" s="231"/>
      <c r="F13" s="231"/>
      <c r="G13" s="115">
        <f>SUM(G2:G12)</f>
        <v>0</v>
      </c>
      <c r="I13" s="126"/>
    </row>
    <row r="14" spans="1:10" ht="15" customHeight="1" x14ac:dyDescent="0.2">
      <c r="A14" s="231" t="s">
        <v>216</v>
      </c>
      <c r="B14" s="231"/>
      <c r="C14" s="231"/>
      <c r="D14" s="231"/>
      <c r="E14" s="231"/>
      <c r="F14" s="231"/>
      <c r="G14" s="115">
        <f>G13/5</f>
        <v>0</v>
      </c>
    </row>
  </sheetData>
  <mergeCells count="2">
    <mergeCell ref="A13:F13"/>
    <mergeCell ref="A14:F14"/>
  </mergeCells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A16" sqref="A16:C16"/>
    </sheetView>
  </sheetViews>
  <sheetFormatPr defaultRowHeight="15" x14ac:dyDescent="0.25"/>
  <cols>
    <col min="1" max="1" width="12" bestFit="1" customWidth="1"/>
    <col min="2" max="2" width="30.7109375" customWidth="1"/>
    <col min="3" max="3" width="22.85546875" customWidth="1"/>
    <col min="4" max="4" width="21.140625" customWidth="1"/>
  </cols>
  <sheetData>
    <row r="1" spans="1:4" ht="15.75" x14ac:dyDescent="0.25">
      <c r="A1" s="235" t="s">
        <v>158</v>
      </c>
      <c r="B1" s="235"/>
      <c r="C1" s="235"/>
      <c r="D1" s="235"/>
    </row>
    <row r="2" spans="1:4" ht="15.75" x14ac:dyDescent="0.25">
      <c r="A2" s="78" t="s">
        <v>159</v>
      </c>
      <c r="B2" s="78" t="s">
        <v>11</v>
      </c>
      <c r="C2" s="78" t="s">
        <v>160</v>
      </c>
      <c r="D2" s="78" t="s">
        <v>163</v>
      </c>
    </row>
    <row r="3" spans="1:4" ht="15.75" x14ac:dyDescent="0.25">
      <c r="A3" s="73">
        <f>2*6</f>
        <v>12</v>
      </c>
      <c r="B3" s="74" t="s">
        <v>161</v>
      </c>
      <c r="C3" s="75">
        <v>0</v>
      </c>
      <c r="D3" s="75">
        <f>A3*C3</f>
        <v>0</v>
      </c>
    </row>
    <row r="4" spans="1:4" ht="15.75" x14ac:dyDescent="0.25">
      <c r="A4" s="232" t="s">
        <v>254</v>
      </c>
      <c r="B4" s="233"/>
      <c r="C4" s="234"/>
      <c r="D4" s="77">
        <f>D3/6</f>
        <v>0</v>
      </c>
    </row>
    <row r="5" spans="1:4" ht="15.75" x14ac:dyDescent="0.25">
      <c r="A5" s="76"/>
      <c r="B5" s="76" t="s">
        <v>162</v>
      </c>
      <c r="C5" s="77"/>
      <c r="D5" s="77">
        <f>D4/12</f>
        <v>0</v>
      </c>
    </row>
    <row r="7" spans="1:4" ht="15.75" x14ac:dyDescent="0.25">
      <c r="A7" s="235" t="s">
        <v>339</v>
      </c>
      <c r="B7" s="235"/>
      <c r="C7" s="235"/>
      <c r="D7" s="235"/>
    </row>
    <row r="8" spans="1:4" ht="15.75" x14ac:dyDescent="0.25">
      <c r="A8" s="193" t="s">
        <v>159</v>
      </c>
      <c r="B8" s="193" t="s">
        <v>11</v>
      </c>
      <c r="C8" s="193" t="s">
        <v>160</v>
      </c>
      <c r="D8" s="193" t="s">
        <v>163</v>
      </c>
    </row>
    <row r="9" spans="1:4" ht="15.75" x14ac:dyDescent="0.25">
      <c r="A9" s="190">
        <v>1</v>
      </c>
      <c r="B9" s="191" t="s">
        <v>161</v>
      </c>
      <c r="C9" s="75">
        <v>0</v>
      </c>
      <c r="D9" s="75">
        <f>A9*C9</f>
        <v>0</v>
      </c>
    </row>
    <row r="10" spans="1:4" ht="15.75" x14ac:dyDescent="0.25">
      <c r="A10" s="232"/>
      <c r="B10" s="233"/>
      <c r="C10" s="234"/>
      <c r="D10" s="77"/>
    </row>
    <row r="11" spans="1:4" ht="15.75" x14ac:dyDescent="0.25">
      <c r="A11" s="192"/>
      <c r="B11" s="192" t="s">
        <v>162</v>
      </c>
      <c r="C11" s="77"/>
      <c r="D11" s="77">
        <f>D9/12</f>
        <v>0</v>
      </c>
    </row>
    <row r="13" spans="1:4" ht="15.75" x14ac:dyDescent="0.25">
      <c r="A13" s="235" t="s">
        <v>340</v>
      </c>
      <c r="B13" s="235"/>
      <c r="C13" s="235"/>
      <c r="D13" s="235"/>
    </row>
    <row r="14" spans="1:4" ht="15.75" x14ac:dyDescent="0.25">
      <c r="A14" s="193" t="s">
        <v>159</v>
      </c>
      <c r="B14" s="193" t="s">
        <v>11</v>
      </c>
      <c r="C14" s="193" t="s">
        <v>160</v>
      </c>
      <c r="D14" s="193" t="s">
        <v>163</v>
      </c>
    </row>
    <row r="15" spans="1:4" ht="15.75" x14ac:dyDescent="0.25">
      <c r="A15" s="190">
        <v>1</v>
      </c>
      <c r="B15" s="191" t="s">
        <v>161</v>
      </c>
      <c r="C15" s="75">
        <v>0</v>
      </c>
      <c r="D15" s="75">
        <f>A15*C15</f>
        <v>0</v>
      </c>
    </row>
    <row r="16" spans="1:4" ht="15.75" x14ac:dyDescent="0.25">
      <c r="A16" s="232"/>
      <c r="B16" s="233"/>
      <c r="C16" s="234"/>
      <c r="D16" s="77"/>
    </row>
    <row r="17" spans="1:4" ht="15.75" x14ac:dyDescent="0.25">
      <c r="A17" s="192"/>
      <c r="B17" s="192" t="s">
        <v>162</v>
      </c>
      <c r="C17" s="77"/>
      <c r="D17" s="77">
        <f>D15/12</f>
        <v>0</v>
      </c>
    </row>
  </sheetData>
  <mergeCells count="6">
    <mergeCell ref="A16:C16"/>
    <mergeCell ref="A1:D1"/>
    <mergeCell ref="A4:C4"/>
    <mergeCell ref="A7:D7"/>
    <mergeCell ref="A10:C10"/>
    <mergeCell ref="A13:D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117"/>
  <sheetViews>
    <sheetView topLeftCell="A85" workbookViewId="0">
      <selection activeCell="I110" sqref="I110"/>
    </sheetView>
  </sheetViews>
  <sheetFormatPr defaultRowHeight="15.75" x14ac:dyDescent="0.25"/>
  <cols>
    <col min="1" max="1" width="3.5703125" style="10" customWidth="1"/>
    <col min="2" max="2" width="50.42578125" style="10" customWidth="1"/>
    <col min="3" max="3" width="19.28515625" style="10" bestFit="1" customWidth="1"/>
    <col min="4" max="4" width="12.5703125" style="10" bestFit="1" customWidth="1"/>
    <col min="5" max="5" width="18.28515625" style="10" customWidth="1"/>
    <col min="6" max="6" width="10" style="10" bestFit="1" customWidth="1"/>
    <col min="7" max="7" width="20.5703125" style="10" bestFit="1" customWidth="1"/>
    <col min="8" max="8" width="21.42578125" style="10" customWidth="1"/>
    <col min="9" max="11" width="10.140625" style="10" bestFit="1" customWidth="1"/>
    <col min="12" max="12" width="9.140625" style="10"/>
    <col min="13" max="13" width="10.140625" style="10" bestFit="1" customWidth="1"/>
    <col min="14" max="16384" width="9.140625" style="10"/>
  </cols>
  <sheetData>
    <row r="6" spans="1:7" ht="16.5" thickBot="1" x14ac:dyDescent="0.3"/>
    <row r="7" spans="1:7" ht="16.5" thickBot="1" x14ac:dyDescent="0.3">
      <c r="A7" s="251" t="s">
        <v>149</v>
      </c>
      <c r="B7" s="252"/>
      <c r="C7" s="252"/>
      <c r="D7" s="252"/>
      <c r="E7" s="252"/>
      <c r="F7" s="252"/>
      <c r="G7" s="253"/>
    </row>
    <row r="8" spans="1:7" ht="47.25" x14ac:dyDescent="0.25">
      <c r="A8" s="254" t="s">
        <v>89</v>
      </c>
      <c r="B8" s="255"/>
      <c r="C8" s="20" t="s">
        <v>97</v>
      </c>
      <c r="D8" s="20" t="s">
        <v>98</v>
      </c>
      <c r="E8" s="20" t="s">
        <v>99</v>
      </c>
      <c r="F8" s="20" t="s">
        <v>100</v>
      </c>
      <c r="G8" s="21" t="s">
        <v>101</v>
      </c>
    </row>
    <row r="9" spans="1:7" x14ac:dyDescent="0.25">
      <c r="A9" s="256" t="s">
        <v>102</v>
      </c>
      <c r="B9" s="257"/>
      <c r="C9" s="22" t="s">
        <v>103</v>
      </c>
      <c r="D9" s="22" t="s">
        <v>104</v>
      </c>
      <c r="E9" s="22" t="s">
        <v>105</v>
      </c>
      <c r="F9" s="22" t="s">
        <v>106</v>
      </c>
      <c r="G9" s="23" t="s">
        <v>107</v>
      </c>
    </row>
    <row r="10" spans="1:7" ht="16.5" thickBot="1" x14ac:dyDescent="0.3">
      <c r="A10" s="258"/>
      <c r="B10" s="259"/>
      <c r="C10" s="24"/>
      <c r="D10" s="24"/>
      <c r="E10" s="24"/>
      <c r="F10" s="25" t="s">
        <v>108</v>
      </c>
      <c r="G10" s="26"/>
    </row>
    <row r="11" spans="1:7" ht="16.5" thickBot="1" x14ac:dyDescent="0.3">
      <c r="A11" s="27" t="s">
        <v>109</v>
      </c>
      <c r="B11" s="28" t="s">
        <v>110</v>
      </c>
      <c r="C11" s="29">
        <f>'Aux. de limpeza'!C170</f>
        <v>0</v>
      </c>
      <c r="D11" s="28">
        <v>2</v>
      </c>
      <c r="E11" s="29">
        <f>C11*D11</f>
        <v>0</v>
      </c>
      <c r="F11" s="28">
        <v>1</v>
      </c>
      <c r="G11" s="30">
        <f>E11*F11</f>
        <v>0</v>
      </c>
    </row>
    <row r="12" spans="1:7" ht="16.5" thickBot="1" x14ac:dyDescent="0.3">
      <c r="A12" s="27" t="s">
        <v>111</v>
      </c>
      <c r="B12" s="28" t="s">
        <v>255</v>
      </c>
      <c r="C12" s="29">
        <f>'Aux de Limpeza- Insalubre'!C170</f>
        <v>0</v>
      </c>
      <c r="D12" s="28">
        <v>2</v>
      </c>
      <c r="E12" s="29">
        <f>C12*D12</f>
        <v>0</v>
      </c>
      <c r="F12" s="28">
        <v>1</v>
      </c>
      <c r="G12" s="30">
        <f>E12*F12</f>
        <v>0</v>
      </c>
    </row>
    <row r="13" spans="1:7" ht="16.5" thickBot="1" x14ac:dyDescent="0.3">
      <c r="A13" s="27" t="s">
        <v>112</v>
      </c>
      <c r="B13" s="28" t="s">
        <v>172</v>
      </c>
      <c r="C13" s="29">
        <f>Jardineiro!C170</f>
        <v>0</v>
      </c>
      <c r="D13" s="28">
        <v>1</v>
      </c>
      <c r="E13" s="29">
        <f>C13*D13</f>
        <v>0</v>
      </c>
      <c r="F13" s="28">
        <v>1</v>
      </c>
      <c r="G13" s="30">
        <f>E13*F13</f>
        <v>0</v>
      </c>
    </row>
    <row r="14" spans="1:7" ht="16.5" thickBot="1" x14ac:dyDescent="0.3">
      <c r="A14" s="27" t="s">
        <v>152</v>
      </c>
      <c r="B14" s="28" t="s">
        <v>167</v>
      </c>
      <c r="C14" s="29">
        <f>Líder!C170</f>
        <v>0</v>
      </c>
      <c r="D14" s="28">
        <v>1</v>
      </c>
      <c r="E14" s="29">
        <f>C14*D14</f>
        <v>0</v>
      </c>
      <c r="F14" s="28">
        <v>1</v>
      </c>
      <c r="G14" s="30">
        <f>E14*F14</f>
        <v>0</v>
      </c>
    </row>
    <row r="15" spans="1:7" ht="16.5" thickBot="1" x14ac:dyDescent="0.3">
      <c r="A15" s="260" t="s">
        <v>113</v>
      </c>
      <c r="B15" s="261"/>
      <c r="C15" s="261"/>
      <c r="D15" s="261"/>
      <c r="E15" s="261"/>
      <c r="F15" s="262"/>
      <c r="G15" s="31">
        <f>G11+G12+G13+G14</f>
        <v>0</v>
      </c>
    </row>
    <row r="16" spans="1:7" ht="16.5" thickBot="1" x14ac:dyDescent="0.3">
      <c r="A16" s="32"/>
      <c r="B16" s="263" t="s">
        <v>114</v>
      </c>
      <c r="C16" s="263"/>
      <c r="D16" s="263"/>
      <c r="E16" s="263"/>
      <c r="F16" s="263"/>
      <c r="G16" s="264"/>
    </row>
    <row r="17" spans="1:8" ht="16.5" thickBot="1" x14ac:dyDescent="0.3">
      <c r="A17" s="238" t="s">
        <v>11</v>
      </c>
      <c r="B17" s="239"/>
      <c r="C17" s="239"/>
      <c r="D17" s="239"/>
      <c r="E17" s="239"/>
      <c r="F17" s="240"/>
      <c r="G17" s="33" t="s">
        <v>14</v>
      </c>
    </row>
    <row r="18" spans="1:8" ht="16.5" thickBot="1" x14ac:dyDescent="0.3">
      <c r="A18" s="34" t="s">
        <v>115</v>
      </c>
      <c r="B18" s="238" t="s">
        <v>116</v>
      </c>
      <c r="C18" s="239"/>
      <c r="D18" s="239"/>
      <c r="E18" s="239"/>
      <c r="F18" s="240"/>
      <c r="G18" s="35">
        <f>G15</f>
        <v>0</v>
      </c>
      <c r="H18" s="67"/>
    </row>
    <row r="19" spans="1:8" x14ac:dyDescent="0.25">
      <c r="A19" s="241" t="s">
        <v>17</v>
      </c>
      <c r="B19" s="243" t="s">
        <v>117</v>
      </c>
      <c r="C19" s="244"/>
      <c r="D19" s="244"/>
      <c r="E19" s="244"/>
      <c r="F19" s="245"/>
      <c r="G19" s="249">
        <f>G18*12</f>
        <v>0</v>
      </c>
      <c r="H19" s="67"/>
    </row>
    <row r="20" spans="1:8" ht="16.5" thickBot="1" x14ac:dyDescent="0.3">
      <c r="A20" s="242"/>
      <c r="B20" s="246"/>
      <c r="C20" s="247"/>
      <c r="D20" s="247"/>
      <c r="E20" s="247"/>
      <c r="F20" s="248"/>
      <c r="G20" s="250"/>
    </row>
    <row r="21" spans="1:8" x14ac:dyDescent="0.25">
      <c r="A21" s="36"/>
      <c r="B21" s="37"/>
      <c r="C21" s="37"/>
      <c r="D21" s="37"/>
      <c r="E21" s="37"/>
      <c r="F21" s="37"/>
      <c r="G21" s="38"/>
    </row>
    <row r="22" spans="1:8" ht="15.75" customHeight="1" x14ac:dyDescent="0.25">
      <c r="A22" s="321" t="s">
        <v>118</v>
      </c>
      <c r="B22" s="321"/>
      <c r="C22" s="321"/>
      <c r="D22" s="321"/>
      <c r="E22" s="321"/>
      <c r="F22" s="321"/>
      <c r="G22" s="321"/>
    </row>
    <row r="23" spans="1:8" ht="16.5" customHeight="1" thickBot="1" x14ac:dyDescent="0.3">
      <c r="A23" s="265" t="s">
        <v>119</v>
      </c>
      <c r="B23" s="265"/>
      <c r="C23" s="265"/>
      <c r="D23" s="39"/>
      <c r="E23" s="39"/>
      <c r="F23" s="39"/>
      <c r="G23" s="39"/>
    </row>
    <row r="24" spans="1:8" ht="16.5" customHeight="1" thickBot="1" x14ac:dyDescent="0.3">
      <c r="A24" s="266" t="s">
        <v>120</v>
      </c>
      <c r="B24" s="267"/>
      <c r="C24" s="267"/>
      <c r="D24" s="267"/>
      <c r="E24" s="267"/>
      <c r="F24" s="267"/>
      <c r="G24" s="268"/>
    </row>
    <row r="25" spans="1:8" ht="15.75" customHeight="1" x14ac:dyDescent="0.25">
      <c r="A25" s="269" t="s">
        <v>121</v>
      </c>
      <c r="B25" s="270"/>
      <c r="C25" s="269">
        <v>-1</v>
      </c>
      <c r="D25" s="270"/>
      <c r="E25" s="269">
        <v>-2</v>
      </c>
      <c r="F25" s="270"/>
      <c r="G25" s="40" t="s">
        <v>122</v>
      </c>
    </row>
    <row r="26" spans="1:8" ht="15.75" customHeight="1" x14ac:dyDescent="0.25">
      <c r="A26" s="271"/>
      <c r="B26" s="272"/>
      <c r="C26" s="271" t="s">
        <v>123</v>
      </c>
      <c r="D26" s="272"/>
      <c r="E26" s="271" t="s">
        <v>124</v>
      </c>
      <c r="F26" s="272"/>
      <c r="G26" s="41" t="s">
        <v>125</v>
      </c>
    </row>
    <row r="27" spans="1:8" ht="16.5" thickBot="1" x14ac:dyDescent="0.3">
      <c r="A27" s="273"/>
      <c r="B27" s="274"/>
      <c r="C27" s="273" t="s">
        <v>126</v>
      </c>
      <c r="D27" s="274"/>
      <c r="E27" s="273" t="s">
        <v>127</v>
      </c>
      <c r="F27" s="274"/>
      <c r="G27" s="42" t="s">
        <v>128</v>
      </c>
    </row>
    <row r="28" spans="1:8" ht="16.5" customHeight="1" thickBot="1" x14ac:dyDescent="0.3">
      <c r="A28" s="275" t="s">
        <v>169</v>
      </c>
      <c r="B28" s="276"/>
      <c r="C28" s="279">
        <v>1</v>
      </c>
      <c r="D28" s="280"/>
      <c r="E28" s="281">
        <f>C14</f>
        <v>0</v>
      </c>
      <c r="F28" s="282"/>
      <c r="G28" s="285">
        <f>C28/(C29*D29)*E28</f>
        <v>0</v>
      </c>
    </row>
    <row r="29" spans="1:8" ht="16.5" thickBot="1" x14ac:dyDescent="0.3">
      <c r="A29" s="277"/>
      <c r="B29" s="278"/>
      <c r="C29" s="43">
        <v>30</v>
      </c>
      <c r="D29" s="82">
        <v>1440</v>
      </c>
      <c r="E29" s="283"/>
      <c r="F29" s="284"/>
      <c r="G29" s="286"/>
    </row>
    <row r="30" spans="1:8" ht="16.5" customHeight="1" thickBot="1" x14ac:dyDescent="0.3">
      <c r="A30" s="275" t="s">
        <v>129</v>
      </c>
      <c r="B30" s="276"/>
      <c r="C30" s="279">
        <v>1</v>
      </c>
      <c r="D30" s="280"/>
      <c r="E30" s="287">
        <f>C11</f>
        <v>0</v>
      </c>
      <c r="F30" s="288"/>
      <c r="G30" s="285">
        <f>(C30/C31)*E30</f>
        <v>0</v>
      </c>
    </row>
    <row r="31" spans="1:8" ht="16.5" thickBot="1" x14ac:dyDescent="0.3">
      <c r="A31" s="277"/>
      <c r="B31" s="278"/>
      <c r="C31" s="291">
        <f>D29</f>
        <v>1440</v>
      </c>
      <c r="D31" s="292"/>
      <c r="E31" s="289"/>
      <c r="F31" s="290"/>
      <c r="G31" s="286"/>
    </row>
    <row r="32" spans="1:8" ht="16.5" customHeight="1" thickBot="1" x14ac:dyDescent="0.3">
      <c r="A32" s="293" t="s">
        <v>5</v>
      </c>
      <c r="B32" s="294"/>
      <c r="C32" s="294"/>
      <c r="D32" s="294"/>
      <c r="E32" s="294"/>
      <c r="F32" s="295"/>
      <c r="G32" s="45">
        <f>G28+G30</f>
        <v>0</v>
      </c>
    </row>
    <row r="33" spans="1:7" ht="16.5" thickBot="1" x14ac:dyDescent="0.3">
      <c r="A33" s="46"/>
      <c r="B33" s="47"/>
      <c r="C33" s="47"/>
      <c r="D33" s="47"/>
      <c r="E33" s="47"/>
      <c r="F33" s="47"/>
      <c r="G33" s="48"/>
    </row>
    <row r="34" spans="1:7" ht="16.5" customHeight="1" thickBot="1" x14ac:dyDescent="0.3">
      <c r="A34" s="266" t="s">
        <v>130</v>
      </c>
      <c r="B34" s="267"/>
      <c r="C34" s="267"/>
      <c r="D34" s="267"/>
      <c r="E34" s="267"/>
      <c r="F34" s="267"/>
      <c r="G34" s="268"/>
    </row>
    <row r="35" spans="1:7" ht="15.75" customHeight="1" x14ac:dyDescent="0.25">
      <c r="A35" s="269" t="s">
        <v>121</v>
      </c>
      <c r="B35" s="270"/>
      <c r="C35" s="269">
        <v>-1</v>
      </c>
      <c r="D35" s="270"/>
      <c r="E35" s="269">
        <v>-2</v>
      </c>
      <c r="F35" s="270"/>
      <c r="G35" s="40" t="s">
        <v>122</v>
      </c>
    </row>
    <row r="36" spans="1:7" ht="15.75" customHeight="1" x14ac:dyDescent="0.25">
      <c r="A36" s="271"/>
      <c r="B36" s="272"/>
      <c r="C36" s="271" t="s">
        <v>123</v>
      </c>
      <c r="D36" s="272"/>
      <c r="E36" s="271" t="s">
        <v>124</v>
      </c>
      <c r="F36" s="272"/>
      <c r="G36" s="41" t="s">
        <v>125</v>
      </c>
    </row>
    <row r="37" spans="1:7" ht="16.5" thickBot="1" x14ac:dyDescent="0.3">
      <c r="A37" s="273"/>
      <c r="B37" s="274"/>
      <c r="C37" s="273" t="s">
        <v>126</v>
      </c>
      <c r="D37" s="274"/>
      <c r="E37" s="273" t="s">
        <v>127</v>
      </c>
      <c r="F37" s="274"/>
      <c r="G37" s="42" t="s">
        <v>128</v>
      </c>
    </row>
    <row r="38" spans="1:7" ht="16.5" customHeight="1" thickBot="1" x14ac:dyDescent="0.3">
      <c r="A38" s="275" t="s">
        <v>169</v>
      </c>
      <c r="B38" s="276"/>
      <c r="C38" s="279">
        <v>1</v>
      </c>
      <c r="D38" s="280"/>
      <c r="E38" s="281">
        <f>E28</f>
        <v>0</v>
      </c>
      <c r="F38" s="282"/>
      <c r="G38" s="285">
        <f>C38/(C39*D39)*E38</f>
        <v>0</v>
      </c>
    </row>
    <row r="39" spans="1:7" ht="16.5" thickBot="1" x14ac:dyDescent="0.3">
      <c r="A39" s="277"/>
      <c r="B39" s="278"/>
      <c r="C39" s="43">
        <v>30</v>
      </c>
      <c r="D39" s="44">
        <v>300</v>
      </c>
      <c r="E39" s="283"/>
      <c r="F39" s="284"/>
      <c r="G39" s="286"/>
    </row>
    <row r="40" spans="1:7" ht="16.5" customHeight="1" thickBot="1" x14ac:dyDescent="0.3">
      <c r="A40" s="275" t="s">
        <v>256</v>
      </c>
      <c r="B40" s="276"/>
      <c r="C40" s="279">
        <v>1</v>
      </c>
      <c r="D40" s="280"/>
      <c r="E40" s="287">
        <f>C12</f>
        <v>0</v>
      </c>
      <c r="F40" s="288"/>
      <c r="G40" s="285">
        <f>(C40/C41)*E40</f>
        <v>0</v>
      </c>
    </row>
    <row r="41" spans="1:7" ht="16.5" thickBot="1" x14ac:dyDescent="0.3">
      <c r="A41" s="277"/>
      <c r="B41" s="278"/>
      <c r="C41" s="291">
        <v>300</v>
      </c>
      <c r="D41" s="292"/>
      <c r="E41" s="289"/>
      <c r="F41" s="290"/>
      <c r="G41" s="286"/>
    </row>
    <row r="42" spans="1:7" ht="16.5" customHeight="1" thickBot="1" x14ac:dyDescent="0.3">
      <c r="A42" s="293" t="s">
        <v>5</v>
      </c>
      <c r="B42" s="294"/>
      <c r="C42" s="294"/>
      <c r="D42" s="294"/>
      <c r="E42" s="294"/>
      <c r="F42" s="295"/>
      <c r="G42" s="45">
        <f>G38+G40</f>
        <v>0</v>
      </c>
    </row>
    <row r="43" spans="1:7" ht="16.5" customHeight="1" thickBot="1" x14ac:dyDescent="0.3">
      <c r="A43" s="88"/>
      <c r="B43" s="89"/>
      <c r="C43" s="89"/>
      <c r="D43" s="89"/>
      <c r="E43" s="89"/>
      <c r="F43" s="89"/>
      <c r="G43" s="48"/>
    </row>
    <row r="44" spans="1:7" ht="16.5" customHeight="1" thickBot="1" x14ac:dyDescent="0.3">
      <c r="A44" s="266" t="s">
        <v>257</v>
      </c>
      <c r="B44" s="267"/>
      <c r="C44" s="267"/>
      <c r="D44" s="267"/>
      <c r="E44" s="267"/>
      <c r="F44" s="267"/>
      <c r="G44" s="268"/>
    </row>
    <row r="45" spans="1:7" ht="16.5" customHeight="1" x14ac:dyDescent="0.25">
      <c r="A45" s="269" t="s">
        <v>121</v>
      </c>
      <c r="B45" s="270"/>
      <c r="C45" s="269">
        <v>-1</v>
      </c>
      <c r="D45" s="270"/>
      <c r="E45" s="269">
        <v>-2</v>
      </c>
      <c r="F45" s="270"/>
      <c r="G45" s="40" t="s">
        <v>122</v>
      </c>
    </row>
    <row r="46" spans="1:7" ht="16.5" customHeight="1" x14ac:dyDescent="0.25">
      <c r="A46" s="271"/>
      <c r="B46" s="272"/>
      <c r="C46" s="271" t="s">
        <v>123</v>
      </c>
      <c r="D46" s="272"/>
      <c r="E46" s="271" t="s">
        <v>124</v>
      </c>
      <c r="F46" s="272"/>
      <c r="G46" s="41" t="s">
        <v>125</v>
      </c>
    </row>
    <row r="47" spans="1:7" ht="16.5" customHeight="1" thickBot="1" x14ac:dyDescent="0.3">
      <c r="A47" s="273"/>
      <c r="B47" s="274"/>
      <c r="C47" s="273" t="s">
        <v>126</v>
      </c>
      <c r="D47" s="274"/>
      <c r="E47" s="273" t="s">
        <v>127</v>
      </c>
      <c r="F47" s="274"/>
      <c r="G47" s="42" t="s">
        <v>128</v>
      </c>
    </row>
    <row r="48" spans="1:7" ht="16.5" customHeight="1" thickBot="1" x14ac:dyDescent="0.3">
      <c r="A48" s="275" t="s">
        <v>169</v>
      </c>
      <c r="B48" s="276"/>
      <c r="C48" s="279">
        <v>1</v>
      </c>
      <c r="D48" s="280"/>
      <c r="E48" s="281">
        <f>E38</f>
        <v>0</v>
      </c>
      <c r="F48" s="282"/>
      <c r="G48" s="285">
        <f>C48/(C49*D49)*E48</f>
        <v>0</v>
      </c>
    </row>
    <row r="49" spans="1:7" ht="16.5" customHeight="1" thickBot="1" x14ac:dyDescent="0.3">
      <c r="A49" s="277"/>
      <c r="B49" s="278"/>
      <c r="C49" s="43">
        <v>30</v>
      </c>
      <c r="D49" s="44">
        <v>1500</v>
      </c>
      <c r="E49" s="283"/>
      <c r="F49" s="284"/>
      <c r="G49" s="286"/>
    </row>
    <row r="50" spans="1:7" ht="16.5" customHeight="1" thickBot="1" x14ac:dyDescent="0.3">
      <c r="A50" s="275" t="s">
        <v>129</v>
      </c>
      <c r="B50" s="276"/>
      <c r="C50" s="279">
        <v>1</v>
      </c>
      <c r="D50" s="280"/>
      <c r="E50" s="287">
        <f>E30</f>
        <v>0</v>
      </c>
      <c r="F50" s="288"/>
      <c r="G50" s="285">
        <f>(C50/C51)*E50</f>
        <v>0</v>
      </c>
    </row>
    <row r="51" spans="1:7" ht="16.5" customHeight="1" thickBot="1" x14ac:dyDescent="0.3">
      <c r="A51" s="277"/>
      <c r="B51" s="278"/>
      <c r="C51" s="291">
        <v>1500</v>
      </c>
      <c r="D51" s="292"/>
      <c r="E51" s="289"/>
      <c r="F51" s="290"/>
      <c r="G51" s="286"/>
    </row>
    <row r="52" spans="1:7" ht="16.5" customHeight="1" thickBot="1" x14ac:dyDescent="0.3">
      <c r="A52" s="293" t="s">
        <v>5</v>
      </c>
      <c r="B52" s="294"/>
      <c r="C52" s="294"/>
      <c r="D52" s="294"/>
      <c r="E52" s="294"/>
      <c r="F52" s="295"/>
      <c r="G52" s="45">
        <f>G48+G50</f>
        <v>0</v>
      </c>
    </row>
    <row r="53" spans="1:7" ht="16.5" thickBot="1" x14ac:dyDescent="0.3">
      <c r="A53" s="46"/>
      <c r="B53" s="47"/>
      <c r="C53" s="47"/>
      <c r="D53" s="47"/>
      <c r="E53" s="47"/>
      <c r="F53" s="47"/>
      <c r="G53" s="48"/>
    </row>
    <row r="54" spans="1:7" ht="16.5" customHeight="1" thickBot="1" x14ac:dyDescent="0.3">
      <c r="A54" s="266" t="s">
        <v>131</v>
      </c>
      <c r="B54" s="267"/>
      <c r="C54" s="267"/>
      <c r="D54" s="267"/>
      <c r="E54" s="267"/>
      <c r="F54" s="267"/>
      <c r="G54" s="268"/>
    </row>
    <row r="55" spans="1:7" ht="15.75" customHeight="1" x14ac:dyDescent="0.25">
      <c r="A55" s="269" t="s">
        <v>121</v>
      </c>
      <c r="B55" s="270"/>
      <c r="C55" s="269">
        <v>-1</v>
      </c>
      <c r="D55" s="270"/>
      <c r="E55" s="269">
        <v>-2</v>
      </c>
      <c r="F55" s="270"/>
      <c r="G55" s="40" t="s">
        <v>122</v>
      </c>
    </row>
    <row r="56" spans="1:7" ht="15.75" customHeight="1" x14ac:dyDescent="0.25">
      <c r="A56" s="271"/>
      <c r="B56" s="272"/>
      <c r="C56" s="271" t="s">
        <v>123</v>
      </c>
      <c r="D56" s="272"/>
      <c r="E56" s="271" t="s">
        <v>124</v>
      </c>
      <c r="F56" s="272"/>
      <c r="G56" s="41" t="s">
        <v>125</v>
      </c>
    </row>
    <row r="57" spans="1:7" ht="16.5" thickBot="1" x14ac:dyDescent="0.3">
      <c r="A57" s="273"/>
      <c r="B57" s="274"/>
      <c r="C57" s="273" t="s">
        <v>126</v>
      </c>
      <c r="D57" s="274"/>
      <c r="E57" s="273" t="s">
        <v>127</v>
      </c>
      <c r="F57" s="274"/>
      <c r="G57" s="42" t="s">
        <v>128</v>
      </c>
    </row>
    <row r="58" spans="1:7" ht="16.5" customHeight="1" thickBot="1" x14ac:dyDescent="0.3">
      <c r="A58" s="275" t="s">
        <v>169</v>
      </c>
      <c r="B58" s="276"/>
      <c r="C58" s="279">
        <v>1</v>
      </c>
      <c r="D58" s="280"/>
      <c r="E58" s="281">
        <f>E28</f>
        <v>0</v>
      </c>
      <c r="F58" s="282"/>
      <c r="G58" s="285">
        <f>C58/(C59*D59)*E58</f>
        <v>0</v>
      </c>
    </row>
    <row r="59" spans="1:7" ht="16.5" thickBot="1" x14ac:dyDescent="0.3">
      <c r="A59" s="277"/>
      <c r="B59" s="278"/>
      <c r="C59" s="43">
        <v>30</v>
      </c>
      <c r="D59" s="43">
        <v>2700</v>
      </c>
      <c r="E59" s="283"/>
      <c r="F59" s="284"/>
      <c r="G59" s="286"/>
    </row>
    <row r="60" spans="1:7" ht="16.5" customHeight="1" thickBot="1" x14ac:dyDescent="0.3">
      <c r="A60" s="275" t="s">
        <v>129</v>
      </c>
      <c r="B60" s="276"/>
      <c r="C60" s="279">
        <v>1</v>
      </c>
      <c r="D60" s="280"/>
      <c r="E60" s="287">
        <f>E30</f>
        <v>0</v>
      </c>
      <c r="F60" s="288"/>
      <c r="G60" s="285">
        <f>(C60/C61)*E60</f>
        <v>0</v>
      </c>
    </row>
    <row r="61" spans="1:7" ht="16.5" thickBot="1" x14ac:dyDescent="0.3">
      <c r="A61" s="277"/>
      <c r="B61" s="278"/>
      <c r="C61" s="279">
        <f>D59</f>
        <v>2700</v>
      </c>
      <c r="D61" s="280"/>
      <c r="E61" s="289"/>
      <c r="F61" s="290"/>
      <c r="G61" s="286"/>
    </row>
    <row r="62" spans="1:7" ht="16.5" customHeight="1" thickBot="1" x14ac:dyDescent="0.3">
      <c r="A62" s="293" t="s">
        <v>5</v>
      </c>
      <c r="B62" s="294"/>
      <c r="C62" s="294"/>
      <c r="D62" s="294"/>
      <c r="E62" s="294"/>
      <c r="F62" s="295"/>
      <c r="G62" s="49">
        <f>G58+G60</f>
        <v>0</v>
      </c>
    </row>
    <row r="63" spans="1:7" ht="16.5" customHeight="1" thickBot="1" x14ac:dyDescent="0.3">
      <c r="A63" s="50"/>
      <c r="B63" s="51"/>
      <c r="C63" s="51"/>
      <c r="D63" s="51"/>
      <c r="E63" s="51"/>
      <c r="F63" s="51"/>
      <c r="G63" s="121"/>
    </row>
    <row r="64" spans="1:7" ht="16.5" customHeight="1" thickBot="1" x14ac:dyDescent="0.3">
      <c r="A64" s="50"/>
      <c r="B64" s="51"/>
      <c r="C64" s="51"/>
      <c r="D64" s="51"/>
      <c r="E64" s="51"/>
      <c r="F64" s="51"/>
      <c r="G64" s="121"/>
    </row>
    <row r="65" spans="1:7" ht="16.5" customHeight="1" thickBot="1" x14ac:dyDescent="0.3">
      <c r="A65" s="266" t="s">
        <v>258</v>
      </c>
      <c r="B65" s="267"/>
      <c r="C65" s="267"/>
      <c r="D65" s="267"/>
      <c r="E65" s="267"/>
      <c r="F65" s="267"/>
      <c r="G65" s="268"/>
    </row>
    <row r="66" spans="1:7" ht="16.5" customHeight="1" x14ac:dyDescent="0.25">
      <c r="A66" s="269" t="s">
        <v>121</v>
      </c>
      <c r="B66" s="270"/>
      <c r="C66" s="269">
        <v>-1</v>
      </c>
      <c r="D66" s="270"/>
      <c r="E66" s="269">
        <v>-2</v>
      </c>
      <c r="F66" s="270"/>
      <c r="G66" s="40" t="s">
        <v>122</v>
      </c>
    </row>
    <row r="67" spans="1:7" ht="16.5" customHeight="1" x14ac:dyDescent="0.25">
      <c r="A67" s="271"/>
      <c r="B67" s="272"/>
      <c r="C67" s="271" t="s">
        <v>123</v>
      </c>
      <c r="D67" s="272"/>
      <c r="E67" s="271" t="s">
        <v>124</v>
      </c>
      <c r="F67" s="272"/>
      <c r="G67" s="41" t="s">
        <v>125</v>
      </c>
    </row>
    <row r="68" spans="1:7" ht="16.5" customHeight="1" thickBot="1" x14ac:dyDescent="0.3">
      <c r="A68" s="273"/>
      <c r="B68" s="274"/>
      <c r="C68" s="273" t="s">
        <v>126</v>
      </c>
      <c r="D68" s="274"/>
      <c r="E68" s="273" t="s">
        <v>127</v>
      </c>
      <c r="F68" s="274"/>
      <c r="G68" s="42" t="s">
        <v>128</v>
      </c>
    </row>
    <row r="69" spans="1:7" ht="16.5" customHeight="1" thickBot="1" x14ac:dyDescent="0.3">
      <c r="A69" s="275" t="s">
        <v>169</v>
      </c>
      <c r="B69" s="276"/>
      <c r="C69" s="279">
        <v>1</v>
      </c>
      <c r="D69" s="280"/>
      <c r="E69" s="281">
        <f>E58</f>
        <v>0</v>
      </c>
      <c r="F69" s="282"/>
      <c r="G69" s="285">
        <f>C69/(C70*D70)*E69</f>
        <v>0</v>
      </c>
    </row>
    <row r="70" spans="1:7" ht="16.5" customHeight="1" thickBot="1" x14ac:dyDescent="0.3">
      <c r="A70" s="277"/>
      <c r="B70" s="278"/>
      <c r="C70" s="43">
        <v>30</v>
      </c>
      <c r="D70" s="43">
        <v>9000</v>
      </c>
      <c r="E70" s="283"/>
      <c r="F70" s="284"/>
      <c r="G70" s="286"/>
    </row>
    <row r="71" spans="1:7" ht="16.5" customHeight="1" thickBot="1" x14ac:dyDescent="0.3">
      <c r="A71" s="275" t="s">
        <v>129</v>
      </c>
      <c r="B71" s="276"/>
      <c r="C71" s="279">
        <v>1</v>
      </c>
      <c r="D71" s="280"/>
      <c r="E71" s="287">
        <f>E60</f>
        <v>0</v>
      </c>
      <c r="F71" s="288"/>
      <c r="G71" s="285">
        <f>(C71/C72)*E71</f>
        <v>0</v>
      </c>
    </row>
    <row r="72" spans="1:7" ht="16.5" customHeight="1" thickBot="1" x14ac:dyDescent="0.3">
      <c r="A72" s="277"/>
      <c r="B72" s="278"/>
      <c r="C72" s="279">
        <f>D70</f>
        <v>9000</v>
      </c>
      <c r="D72" s="280"/>
      <c r="E72" s="289"/>
      <c r="F72" s="290"/>
      <c r="G72" s="286"/>
    </row>
    <row r="73" spans="1:7" ht="16.5" customHeight="1" thickBot="1" x14ac:dyDescent="0.3">
      <c r="A73" s="293" t="s">
        <v>5</v>
      </c>
      <c r="B73" s="294"/>
      <c r="C73" s="294"/>
      <c r="D73" s="294"/>
      <c r="E73" s="294"/>
      <c r="F73" s="295"/>
      <c r="G73" s="49">
        <f>G69+G71</f>
        <v>0</v>
      </c>
    </row>
    <row r="74" spans="1:7" ht="16.5" customHeight="1" thickBot="1" x14ac:dyDescent="0.3">
      <c r="A74" s="50"/>
      <c r="B74" s="51"/>
      <c r="C74" s="51"/>
      <c r="D74" s="51"/>
      <c r="E74" s="51"/>
      <c r="F74" s="51"/>
      <c r="G74" s="121"/>
    </row>
    <row r="75" spans="1:7" ht="16.5" customHeight="1" thickBot="1" x14ac:dyDescent="0.3">
      <c r="A75" s="50"/>
      <c r="B75" s="51"/>
      <c r="C75" s="51"/>
      <c r="D75" s="51"/>
      <c r="E75" s="51"/>
      <c r="F75" s="51"/>
      <c r="G75" s="121"/>
    </row>
    <row r="76" spans="1:7" x14ac:dyDescent="0.25">
      <c r="A76" s="50"/>
      <c r="B76" s="51"/>
      <c r="C76" s="51"/>
      <c r="D76" s="51"/>
      <c r="E76" s="51"/>
      <c r="F76" s="51"/>
      <c r="G76" s="52"/>
    </row>
    <row r="77" spans="1:7" ht="16.5" thickBot="1" x14ac:dyDescent="0.3">
      <c r="A77" s="53"/>
      <c r="B77" s="53"/>
      <c r="C77" s="53"/>
      <c r="D77" s="53"/>
      <c r="E77" s="53"/>
      <c r="F77" s="53"/>
      <c r="G77" s="54"/>
    </row>
    <row r="78" spans="1:7" ht="16.5" customHeight="1" thickBot="1" x14ac:dyDescent="0.3">
      <c r="A78" s="266" t="s">
        <v>164</v>
      </c>
      <c r="B78" s="267"/>
      <c r="C78" s="267"/>
      <c r="D78" s="267"/>
      <c r="E78" s="267"/>
      <c r="F78" s="267"/>
      <c r="G78" s="268"/>
    </row>
    <row r="79" spans="1:7" ht="15.75" customHeight="1" x14ac:dyDescent="0.25">
      <c r="A79" s="269" t="s">
        <v>121</v>
      </c>
      <c r="B79" s="270"/>
      <c r="C79" s="300">
        <v>1</v>
      </c>
      <c r="D79" s="301"/>
      <c r="E79" s="55">
        <v>2</v>
      </c>
      <c r="F79" s="300">
        <v>3</v>
      </c>
      <c r="G79" s="301"/>
    </row>
    <row r="80" spans="1:7" ht="47.25" customHeight="1" x14ac:dyDescent="0.25">
      <c r="A80" s="271"/>
      <c r="B80" s="272"/>
      <c r="C80" s="302" t="s">
        <v>123</v>
      </c>
      <c r="D80" s="303"/>
      <c r="E80" s="56" t="s">
        <v>166</v>
      </c>
      <c r="F80" s="302" t="s">
        <v>132</v>
      </c>
      <c r="G80" s="303"/>
    </row>
    <row r="81" spans="1:7" ht="16.5" thickBot="1" x14ac:dyDescent="0.3">
      <c r="A81" s="273"/>
      <c r="B81" s="274"/>
      <c r="C81" s="304" t="s">
        <v>126</v>
      </c>
      <c r="D81" s="305"/>
      <c r="E81" s="57"/>
      <c r="F81" s="304"/>
      <c r="G81" s="305"/>
    </row>
    <row r="82" spans="1:7" ht="16.5" customHeight="1" thickBot="1" x14ac:dyDescent="0.3">
      <c r="A82" s="275" t="s">
        <v>169</v>
      </c>
      <c r="B82" s="276"/>
      <c r="C82" s="279">
        <v>1</v>
      </c>
      <c r="D82" s="280"/>
      <c r="E82" s="313">
        <v>9.9852109999999996</v>
      </c>
      <c r="F82" s="279">
        <v>1</v>
      </c>
      <c r="G82" s="280"/>
    </row>
    <row r="83" spans="1:7" ht="16.5" thickBot="1" x14ac:dyDescent="0.3">
      <c r="A83" s="311"/>
      <c r="B83" s="312"/>
      <c r="C83" s="58">
        <v>30</v>
      </c>
      <c r="D83" s="58">
        <v>380</v>
      </c>
      <c r="E83" s="314"/>
      <c r="F83" s="279">
        <v>191.4</v>
      </c>
      <c r="G83" s="280"/>
    </row>
    <row r="84" spans="1:7" x14ac:dyDescent="0.25">
      <c r="A84" s="311"/>
      <c r="B84" s="312"/>
      <c r="C84" s="315">
        <v>4</v>
      </c>
      <c r="D84" s="316"/>
      <c r="E84" s="315">
        <v>5</v>
      </c>
      <c r="F84" s="316"/>
      <c r="G84" s="59" t="s">
        <v>133</v>
      </c>
    </row>
    <row r="85" spans="1:7" ht="16.5" customHeight="1" thickBot="1" x14ac:dyDescent="0.3">
      <c r="A85" s="311"/>
      <c r="B85" s="312"/>
      <c r="C85" s="317" t="s">
        <v>134</v>
      </c>
      <c r="D85" s="318"/>
      <c r="E85" s="319" t="s">
        <v>135</v>
      </c>
      <c r="F85" s="320"/>
      <c r="G85" s="60" t="s">
        <v>136</v>
      </c>
    </row>
    <row r="86" spans="1:7" ht="16.5" thickBot="1" x14ac:dyDescent="0.3">
      <c r="A86" s="277"/>
      <c r="B86" s="278"/>
      <c r="C86" s="296">
        <f>1/(C83*D83)*E82*(F82/F83)</f>
        <v>4.5762575849236462E-6</v>
      </c>
      <c r="D86" s="297"/>
      <c r="E86" s="298">
        <f>C14</f>
        <v>0</v>
      </c>
      <c r="F86" s="299"/>
      <c r="G86" s="61">
        <f>C86*E86</f>
        <v>0</v>
      </c>
    </row>
    <row r="87" spans="1:7" ht="16.5" customHeight="1" thickBot="1" x14ac:dyDescent="0.3">
      <c r="A87" s="275" t="s">
        <v>129</v>
      </c>
      <c r="B87" s="276"/>
      <c r="C87" s="279">
        <v>1</v>
      </c>
      <c r="D87" s="280"/>
      <c r="E87" s="313">
        <f>E82</f>
        <v>9.9852109999999996</v>
      </c>
      <c r="F87" s="279">
        <v>1</v>
      </c>
      <c r="G87" s="280"/>
    </row>
    <row r="88" spans="1:7" ht="16.5" thickBot="1" x14ac:dyDescent="0.3">
      <c r="A88" s="311"/>
      <c r="B88" s="312"/>
      <c r="C88" s="279">
        <v>380</v>
      </c>
      <c r="D88" s="280"/>
      <c r="E88" s="314"/>
      <c r="F88" s="279">
        <v>191.4</v>
      </c>
      <c r="G88" s="280"/>
    </row>
    <row r="89" spans="1:7" x14ac:dyDescent="0.25">
      <c r="A89" s="311"/>
      <c r="B89" s="312"/>
      <c r="C89" s="315">
        <v>4</v>
      </c>
      <c r="D89" s="316"/>
      <c r="E89" s="315">
        <v>5</v>
      </c>
      <c r="F89" s="316"/>
      <c r="G89" s="59" t="s">
        <v>133</v>
      </c>
    </row>
    <row r="90" spans="1:7" ht="16.5" customHeight="1" thickBot="1" x14ac:dyDescent="0.3">
      <c r="A90" s="311"/>
      <c r="B90" s="312"/>
      <c r="C90" s="317" t="s">
        <v>134</v>
      </c>
      <c r="D90" s="318"/>
      <c r="E90" s="319" t="s">
        <v>135</v>
      </c>
      <c r="F90" s="320"/>
      <c r="G90" s="60" t="s">
        <v>136</v>
      </c>
    </row>
    <row r="91" spans="1:7" ht="16.5" thickBot="1" x14ac:dyDescent="0.3">
      <c r="A91" s="277"/>
      <c r="B91" s="278"/>
      <c r="C91" s="296">
        <f>(C87/C88)*E87*(F87/F88)</f>
        <v>1.3728772754770938E-4</v>
      </c>
      <c r="D91" s="297"/>
      <c r="E91" s="298">
        <f>C11</f>
        <v>0</v>
      </c>
      <c r="F91" s="299"/>
      <c r="G91" s="61">
        <f>C91*E91</f>
        <v>0</v>
      </c>
    </row>
    <row r="92" spans="1:7" ht="16.5" customHeight="1" thickBot="1" x14ac:dyDescent="0.3">
      <c r="A92" s="293" t="s">
        <v>5</v>
      </c>
      <c r="B92" s="294"/>
      <c r="C92" s="294"/>
      <c r="D92" s="294"/>
      <c r="E92" s="294"/>
      <c r="F92" s="295"/>
      <c r="G92" s="62">
        <f>G86+G91</f>
        <v>0</v>
      </c>
    </row>
    <row r="93" spans="1:7" ht="16.5" thickBot="1" x14ac:dyDescent="0.3">
      <c r="A93" s="53"/>
      <c r="B93" s="53"/>
      <c r="C93" s="53"/>
      <c r="D93" s="53"/>
      <c r="E93" s="53"/>
      <c r="F93" s="53"/>
      <c r="G93" s="54"/>
    </row>
    <row r="94" spans="1:7" ht="16.5" thickBot="1" x14ac:dyDescent="0.3">
      <c r="A94" s="80"/>
      <c r="B94" s="81"/>
      <c r="C94" s="81"/>
      <c r="D94" s="81"/>
      <c r="E94" s="81"/>
      <c r="F94" s="81"/>
      <c r="G94" s="48"/>
    </row>
    <row r="95" spans="1:7" ht="16.5" thickBot="1" x14ac:dyDescent="0.3">
      <c r="A95" s="306" t="s">
        <v>137</v>
      </c>
      <c r="B95" s="307"/>
      <c r="C95" s="307"/>
      <c r="D95" s="307"/>
      <c r="E95" s="307"/>
      <c r="F95" s="307"/>
      <c r="G95" s="308"/>
    </row>
    <row r="96" spans="1:7" ht="31.5" customHeight="1" x14ac:dyDescent="0.25">
      <c r="A96" s="309" t="s">
        <v>138</v>
      </c>
      <c r="B96" s="333"/>
      <c r="C96" s="63" t="s">
        <v>139</v>
      </c>
      <c r="D96" s="309" t="s">
        <v>140</v>
      </c>
      <c r="E96" s="310"/>
      <c r="F96" s="309" t="s">
        <v>125</v>
      </c>
      <c r="G96" s="310"/>
    </row>
    <row r="97" spans="1:13" ht="16.5" thickBot="1" x14ac:dyDescent="0.3">
      <c r="A97" s="334"/>
      <c r="B97" s="335"/>
      <c r="C97" s="64" t="s">
        <v>141</v>
      </c>
      <c r="D97" s="334" t="s">
        <v>142</v>
      </c>
      <c r="E97" s="336"/>
      <c r="F97" s="334" t="s">
        <v>127</v>
      </c>
      <c r="G97" s="336"/>
    </row>
    <row r="98" spans="1:13" ht="16.5" customHeight="1" thickBot="1" x14ac:dyDescent="0.3">
      <c r="A98" s="337" t="s">
        <v>143</v>
      </c>
      <c r="B98" s="338"/>
      <c r="C98" s="65">
        <f>G32</f>
        <v>0</v>
      </c>
      <c r="D98" s="326">
        <v>3519.38</v>
      </c>
      <c r="E98" s="327"/>
      <c r="F98" s="328">
        <f t="shared" ref="F98:F103" si="0">C98*D98</f>
        <v>0</v>
      </c>
      <c r="G98" s="329"/>
      <c r="H98" s="79"/>
    </row>
    <row r="99" spans="1:13" ht="16.5" customHeight="1" thickBot="1" x14ac:dyDescent="0.3">
      <c r="A99" s="324" t="s">
        <v>144</v>
      </c>
      <c r="B99" s="325"/>
      <c r="C99" s="65">
        <f>G42</f>
        <v>0</v>
      </c>
      <c r="D99" s="326">
        <v>378.43</v>
      </c>
      <c r="E99" s="327"/>
      <c r="F99" s="328">
        <f t="shared" si="0"/>
        <v>0</v>
      </c>
      <c r="G99" s="329"/>
      <c r="H99" s="79"/>
    </row>
    <row r="100" spans="1:13" ht="16.5" customHeight="1" thickBot="1" x14ac:dyDescent="0.3">
      <c r="A100" s="324" t="s">
        <v>260</v>
      </c>
      <c r="B100" s="325"/>
      <c r="C100" s="65">
        <f>G52</f>
        <v>0</v>
      </c>
      <c r="D100" s="326">
        <v>1717.24</v>
      </c>
      <c r="E100" s="327"/>
      <c r="F100" s="328">
        <f t="shared" ref="F100" si="1">C100*D100</f>
        <v>0</v>
      </c>
      <c r="G100" s="329"/>
      <c r="H100" s="79"/>
    </row>
    <row r="101" spans="1:13" ht="16.5" customHeight="1" thickBot="1" x14ac:dyDescent="0.3">
      <c r="A101" s="324" t="s">
        <v>145</v>
      </c>
      <c r="B101" s="325"/>
      <c r="C101" s="66">
        <f>G62</f>
        <v>0</v>
      </c>
      <c r="D101" s="326">
        <v>6.64</v>
      </c>
      <c r="E101" s="327"/>
      <c r="F101" s="328">
        <f t="shared" si="0"/>
        <v>0</v>
      </c>
      <c r="G101" s="329"/>
      <c r="H101" s="79"/>
    </row>
    <row r="102" spans="1:13" ht="16.5" customHeight="1" thickBot="1" x14ac:dyDescent="0.3">
      <c r="A102" s="324" t="s">
        <v>259</v>
      </c>
      <c r="B102" s="325"/>
      <c r="C102" s="66">
        <f>G73</f>
        <v>0</v>
      </c>
      <c r="D102" s="326">
        <v>295.7</v>
      </c>
      <c r="E102" s="327"/>
      <c r="F102" s="328">
        <f t="shared" ref="F102" si="2">C102*D102</f>
        <v>0</v>
      </c>
      <c r="G102" s="329"/>
      <c r="H102" s="79"/>
    </row>
    <row r="103" spans="1:13" ht="16.5" customHeight="1" thickBot="1" x14ac:dyDescent="0.3">
      <c r="A103" s="324" t="s">
        <v>165</v>
      </c>
      <c r="B103" s="325"/>
      <c r="C103" s="66">
        <f>G92</f>
        <v>0</v>
      </c>
      <c r="D103" s="326">
        <v>2277.7199999999998</v>
      </c>
      <c r="E103" s="327"/>
      <c r="F103" s="328">
        <f t="shared" si="0"/>
        <v>0</v>
      </c>
      <c r="G103" s="329"/>
      <c r="H103" s="79"/>
    </row>
    <row r="104" spans="1:13" ht="16.5" customHeight="1" thickBot="1" x14ac:dyDescent="0.3">
      <c r="A104" s="122"/>
      <c r="B104" s="123"/>
      <c r="C104" s="124"/>
      <c r="D104" s="125"/>
      <c r="E104" s="90"/>
      <c r="F104" s="236">
        <f>SUM(F98:F103)</f>
        <v>0</v>
      </c>
      <c r="G104" s="237"/>
      <c r="H104" s="79"/>
    </row>
    <row r="105" spans="1:13" ht="16.5" thickBot="1" x14ac:dyDescent="0.3">
      <c r="A105" s="330" t="s">
        <v>261</v>
      </c>
      <c r="B105" s="331"/>
      <c r="C105" s="331"/>
      <c r="D105" s="331"/>
      <c r="E105" s="332"/>
      <c r="F105" s="322">
        <f>G13</f>
        <v>0</v>
      </c>
      <c r="G105" s="323"/>
      <c r="H105" s="70"/>
    </row>
    <row r="106" spans="1:13" ht="16.5" thickBot="1" x14ac:dyDescent="0.3">
      <c r="A106" s="330" t="s">
        <v>168</v>
      </c>
      <c r="B106" s="331"/>
      <c r="C106" s="331"/>
      <c r="D106" s="331"/>
      <c r="E106" s="332"/>
      <c r="F106" s="322">
        <f>F104+F105</f>
        <v>0</v>
      </c>
      <c r="G106" s="323"/>
      <c r="H106" s="70"/>
      <c r="I106" s="10">
        <v>36109.47</v>
      </c>
      <c r="J106" s="10">
        <v>35517.47</v>
      </c>
      <c r="K106" s="10">
        <v>33027.94</v>
      </c>
      <c r="M106" s="10">
        <f>AVERAGE(I106:K106)</f>
        <v>34884.959999999999</v>
      </c>
    </row>
    <row r="107" spans="1:13" ht="16.5" thickBot="1" x14ac:dyDescent="0.3">
      <c r="A107" s="306" t="s">
        <v>147</v>
      </c>
      <c r="B107" s="307"/>
      <c r="C107" s="68">
        <v>6</v>
      </c>
      <c r="D107" s="307" t="s">
        <v>148</v>
      </c>
      <c r="E107" s="308"/>
      <c r="F107" s="322">
        <f>F106*12</f>
        <v>0</v>
      </c>
      <c r="G107" s="323"/>
      <c r="H107" s="70"/>
    </row>
    <row r="108" spans="1:13" x14ac:dyDescent="0.25">
      <c r="A108" s="83"/>
      <c r="B108" s="83"/>
      <c r="C108" s="83"/>
      <c r="D108" s="83"/>
      <c r="E108" s="83"/>
      <c r="F108" s="84"/>
      <c r="G108" s="85"/>
      <c r="H108" s="70"/>
    </row>
    <row r="109" spans="1:13" x14ac:dyDescent="0.25">
      <c r="A109" s="83"/>
      <c r="B109" s="83"/>
      <c r="C109" s="83"/>
      <c r="D109" s="83"/>
      <c r="E109" s="83"/>
      <c r="F109" s="84"/>
      <c r="G109" s="85"/>
      <c r="H109" s="70"/>
    </row>
    <row r="110" spans="1:13" x14ac:dyDescent="0.25">
      <c r="A110" s="36"/>
      <c r="B110" s="37"/>
      <c r="C110" s="37"/>
      <c r="D110" s="37"/>
      <c r="E110" s="37"/>
      <c r="F110" s="86"/>
      <c r="G110" s="87"/>
    </row>
    <row r="111" spans="1:13" x14ac:dyDescent="0.25">
      <c r="A111" s="36"/>
      <c r="B111" s="37" t="s">
        <v>286</v>
      </c>
      <c r="C111" s="37"/>
      <c r="D111" s="37"/>
      <c r="E111" s="37"/>
      <c r="F111" s="37"/>
      <c r="G111" s="38"/>
    </row>
    <row r="115" spans="2:2" x14ac:dyDescent="0.25">
      <c r="B115" s="10" t="s">
        <v>154</v>
      </c>
    </row>
    <row r="116" spans="2:2" x14ac:dyDescent="0.25">
      <c r="B116" s="69" t="s">
        <v>287</v>
      </c>
    </row>
    <row r="117" spans="2:2" x14ac:dyDescent="0.25">
      <c r="B117" s="69" t="s">
        <v>288</v>
      </c>
    </row>
  </sheetData>
  <mergeCells count="166">
    <mergeCell ref="A102:B102"/>
    <mergeCell ref="D102:E102"/>
    <mergeCell ref="F102:G102"/>
    <mergeCell ref="A100:B100"/>
    <mergeCell ref="D100:E100"/>
    <mergeCell ref="F100:G100"/>
    <mergeCell ref="E68:F68"/>
    <mergeCell ref="A69:B70"/>
    <mergeCell ref="C69:D69"/>
    <mergeCell ref="E69:F70"/>
    <mergeCell ref="G69:G70"/>
    <mergeCell ref="A71:B72"/>
    <mergeCell ref="C71:D71"/>
    <mergeCell ref="E71:F72"/>
    <mergeCell ref="G71:G72"/>
    <mergeCell ref="C72:D72"/>
    <mergeCell ref="F99:G99"/>
    <mergeCell ref="A96:B97"/>
    <mergeCell ref="D96:E96"/>
    <mergeCell ref="D97:E97"/>
    <mergeCell ref="F97:G97"/>
    <mergeCell ref="A98:B98"/>
    <mergeCell ref="D98:E98"/>
    <mergeCell ref="F98:G98"/>
    <mergeCell ref="A22:G22"/>
    <mergeCell ref="A107:B107"/>
    <mergeCell ref="D107:E107"/>
    <mergeCell ref="F107:G107"/>
    <mergeCell ref="A101:B101"/>
    <mergeCell ref="D101:E101"/>
    <mergeCell ref="F101:G101"/>
    <mergeCell ref="A103:B103"/>
    <mergeCell ref="D103:E103"/>
    <mergeCell ref="F103:G103"/>
    <mergeCell ref="A105:E105"/>
    <mergeCell ref="F105:G105"/>
    <mergeCell ref="A106:E106"/>
    <mergeCell ref="F106:G106"/>
    <mergeCell ref="A99:B99"/>
    <mergeCell ref="D99:E99"/>
    <mergeCell ref="A44:G44"/>
    <mergeCell ref="A45:B47"/>
    <mergeCell ref="C45:D45"/>
    <mergeCell ref="E45:F45"/>
    <mergeCell ref="C46:D46"/>
    <mergeCell ref="E46:F46"/>
    <mergeCell ref="C47:D47"/>
    <mergeCell ref="E47:F47"/>
    <mergeCell ref="A95:G95"/>
    <mergeCell ref="F96:G96"/>
    <mergeCell ref="A92:F92"/>
    <mergeCell ref="E86:F86"/>
    <mergeCell ref="A87:B91"/>
    <mergeCell ref="C87:D87"/>
    <mergeCell ref="E87:E88"/>
    <mergeCell ref="F87:G87"/>
    <mergeCell ref="C88:D88"/>
    <mergeCell ref="F88:G88"/>
    <mergeCell ref="C89:D89"/>
    <mergeCell ref="E89:F89"/>
    <mergeCell ref="C90:D90"/>
    <mergeCell ref="A82:B86"/>
    <mergeCell ref="C82:D82"/>
    <mergeCell ref="E82:E83"/>
    <mergeCell ref="F82:G82"/>
    <mergeCell ref="F83:G83"/>
    <mergeCell ref="C84:D84"/>
    <mergeCell ref="E84:F84"/>
    <mergeCell ref="C85:D85"/>
    <mergeCell ref="E85:F85"/>
    <mergeCell ref="C86:D86"/>
    <mergeCell ref="E90:F90"/>
    <mergeCell ref="C91:D91"/>
    <mergeCell ref="E91:F91"/>
    <mergeCell ref="A62:F62"/>
    <mergeCell ref="A78:G78"/>
    <mergeCell ref="A79:B81"/>
    <mergeCell ref="C79:D79"/>
    <mergeCell ref="F79:G79"/>
    <mergeCell ref="C80:D80"/>
    <mergeCell ref="F80:G81"/>
    <mergeCell ref="C81:D81"/>
    <mergeCell ref="A65:G65"/>
    <mergeCell ref="A66:B68"/>
    <mergeCell ref="C66:D66"/>
    <mergeCell ref="E66:F66"/>
    <mergeCell ref="C67:D67"/>
    <mergeCell ref="E67:F67"/>
    <mergeCell ref="C68:D68"/>
    <mergeCell ref="A73:F73"/>
    <mergeCell ref="A58:B59"/>
    <mergeCell ref="C58:D58"/>
    <mergeCell ref="E58:F59"/>
    <mergeCell ref="G58:G59"/>
    <mergeCell ref="A60:B61"/>
    <mergeCell ref="C60:D60"/>
    <mergeCell ref="E60:F61"/>
    <mergeCell ref="G60:G61"/>
    <mergeCell ref="C61:D61"/>
    <mergeCell ref="A42:F42"/>
    <mergeCell ref="A54:G54"/>
    <mergeCell ref="A55:B57"/>
    <mergeCell ref="C55:D55"/>
    <mergeCell ref="E55:F55"/>
    <mergeCell ref="C56:D56"/>
    <mergeCell ref="E56:F56"/>
    <mergeCell ref="C57:D57"/>
    <mergeCell ref="E57:F57"/>
    <mergeCell ref="A50:B51"/>
    <mergeCell ref="C50:D50"/>
    <mergeCell ref="E50:F51"/>
    <mergeCell ref="G50:G51"/>
    <mergeCell ref="C51:D51"/>
    <mergeCell ref="A52:F52"/>
    <mergeCell ref="A48:B49"/>
    <mergeCell ref="C48:D48"/>
    <mergeCell ref="E48:F49"/>
    <mergeCell ref="G48:G49"/>
    <mergeCell ref="A38:B39"/>
    <mergeCell ref="C38:D38"/>
    <mergeCell ref="E38:F39"/>
    <mergeCell ref="G38:G39"/>
    <mergeCell ref="A40:B41"/>
    <mergeCell ref="C40:D40"/>
    <mergeCell ref="E40:F41"/>
    <mergeCell ref="G40:G41"/>
    <mergeCell ref="C41:D41"/>
    <mergeCell ref="G28:G29"/>
    <mergeCell ref="A30:B31"/>
    <mergeCell ref="C30:D30"/>
    <mergeCell ref="E30:F31"/>
    <mergeCell ref="G30:G31"/>
    <mergeCell ref="C31:D31"/>
    <mergeCell ref="A32:F32"/>
    <mergeCell ref="A34:G34"/>
    <mergeCell ref="A35:B37"/>
    <mergeCell ref="C35:D35"/>
    <mergeCell ref="E35:F35"/>
    <mergeCell ref="C36:D36"/>
    <mergeCell ref="E36:F36"/>
    <mergeCell ref="C37:D37"/>
    <mergeCell ref="E37:F37"/>
    <mergeCell ref="F104:G104"/>
    <mergeCell ref="A17:F17"/>
    <mergeCell ref="B18:F18"/>
    <mergeCell ref="A19:A20"/>
    <mergeCell ref="B19:F20"/>
    <mergeCell ref="G19:G20"/>
    <mergeCell ref="A7:G7"/>
    <mergeCell ref="A8:B8"/>
    <mergeCell ref="A9:B9"/>
    <mergeCell ref="A10:B10"/>
    <mergeCell ref="A15:F15"/>
    <mergeCell ref="B16:G16"/>
    <mergeCell ref="A23:C23"/>
    <mergeCell ref="A24:G24"/>
    <mergeCell ref="A25:B27"/>
    <mergeCell ref="C25:D25"/>
    <mergeCell ref="E25:F25"/>
    <mergeCell ref="C26:D26"/>
    <mergeCell ref="E26:F26"/>
    <mergeCell ref="C27:D27"/>
    <mergeCell ref="E27:F27"/>
    <mergeCell ref="A28:B29"/>
    <mergeCell ref="C28:D28"/>
    <mergeCell ref="E28:F29"/>
  </mergeCells>
  <pageMargins left="0.51181102362204722" right="0.51181102362204722" top="0.78740157480314965" bottom="0.78740157480314965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Aux. de limpeza</vt:lpstr>
      <vt:lpstr>Aux de Limpeza- Insalubre</vt:lpstr>
      <vt:lpstr>Líder</vt:lpstr>
      <vt:lpstr>Jardineiro</vt:lpstr>
      <vt:lpstr>Materiais</vt:lpstr>
      <vt:lpstr>Materiais Jardim</vt:lpstr>
      <vt:lpstr>Equipamentos</vt:lpstr>
      <vt:lpstr>Uniformes e EPI </vt:lpstr>
      <vt:lpstr>Quadro de resumo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Arcangela Silva Casagrande</dc:creator>
  <cp:lastModifiedBy>Hamilton Trigo Rollo Junior</cp:lastModifiedBy>
  <cp:lastPrinted>2022-04-18T18:33:55Z</cp:lastPrinted>
  <dcterms:created xsi:type="dcterms:W3CDTF">2018-01-23T19:35:16Z</dcterms:created>
  <dcterms:modified xsi:type="dcterms:W3CDTF">2022-10-31T20:30:05Z</dcterms:modified>
</cp:coreProperties>
</file>